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g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comments1.xml" ContentType="application/vnd.openxmlformats-officedocument.spreadsheetml.comments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840" firstSheet="2" activeTab="14"/>
  </bookViews>
  <sheets>
    <sheet name="TEHSHEET" sheetId="1" state="hidden" r:id="rId2"/>
    <sheet name="et_union" sheetId="2" state="hidden" r:id="rId3"/>
    <sheet name="Инструкция" sheetId="3" r:id="rId4"/>
    <sheet name="REESTR_MO" sheetId="4" state="hidden" r:id="rId5"/>
    <sheet name="REESTR_ORG" sheetId="5" state="hidden" r:id="rId6"/>
    <sheet name="ATTACH_DOC" sheetId="6" state="hidden" r:id="rId7"/>
    <sheet name="Информация" sheetId="7" state="hidden" r:id="rId8"/>
    <sheet name="Титульный" sheetId="8" r:id="rId9"/>
    <sheet name="Список листов" sheetId="9" r:id="rId10"/>
    <sheet name="ф.2.1 ИндИнф (Ин)" sheetId="10" state="hidden" r:id="rId11"/>
    <sheet name="ф.2.2 ИндИспол (Ис)" sheetId="11" state="hidden" r:id="rId12"/>
    <sheet name="ф.2.3 ИндРезульт (Рс)" sheetId="12" state="hidden" r:id="rId13"/>
    <sheet name="ф.1.3 Ср.продолж." sheetId="13" r:id="rId14"/>
    <sheet name="ф.8.1 Журнал учета" sheetId="14" r:id="rId15"/>
    <sheet name="ф.8.1.1 Ведомость_свод" sheetId="15" r:id="rId16"/>
    <sheet name="ф.8.3 Индикатив" sheetId="16" r:id="rId17"/>
    <sheet name="Ф.3.1Ф3.2 ПоказТехприс (Птпр)" sheetId="17" r:id="rId18"/>
    <sheet name="Форма 4.1 расч." sheetId="18" r:id="rId19"/>
    <sheet name="Форма 4.2 расч." sheetId="19" r:id="rId20"/>
    <sheet name="ф.1.9 Характеристика" sheetId="20" r:id="rId21"/>
    <sheet name="Ф9.1Ф9.2" sheetId="21" r:id="rId22"/>
    <sheet name="Сопроводительные материалы" sheetId="22" r:id="rId23"/>
  </sheets>
  <definedNames>
    <definedName name="activity">Титульный!$D$30</definedName>
    <definedName name="add_02">et_union!$13:$13</definedName>
    <definedName name="add_04">et_union!$18:$18</definedName>
    <definedName name="add_99_coms">et_union!$6:$6</definedName>
    <definedName name="add_coms">et_union!$6:$6</definedName>
    <definedName name="add_DOC">et_union!$23:$23</definedName>
    <definedName name="buh_FIO">Титульный!$D$42</definedName>
    <definedName name="buh_tel">Титульный!$D$43</definedName>
    <definedName name="CHECK_DOCS">'Сопроводительные материалы'!$H$13:$H$21</definedName>
    <definedName name="CHECK_LINK_RANGE_1">"Калькуляция!$I$11:$I$132"</definedName>
    <definedName name="CODE">Инструкция!$B$2</definedName>
    <definedName name="DATA_VALUE">"NO"</definedName>
    <definedName name="DAY">TEHSHEET!$H$2:$H$32</definedName>
    <definedName name="DemoDate">"test"</definedName>
    <definedName name="DOC_ADD_HL_MARKER">'Сопроводительные материалы'!$G$27</definedName>
    <definedName name="DOC_ADD_HL_MARKER_ALL">'Сопроводительные материалы'!$G$21</definedName>
    <definedName name="DOC_ADD_HL_MARKER_DOP">'Сопроводительные материалы'!$G$24</definedName>
    <definedName name="DOC_DELETE_COLUMN_MARKER">'Сопроводительные материалы'!$E$13</definedName>
    <definedName name="doc_list">TEHSHEET!$K$2:$K$3</definedName>
    <definedName name="DOC_NOMER">'Сопроводительные материалы'!$F$13:$F$21</definedName>
    <definedName name="DOC_NUM_COLUMN_MARKER">'Сопроводительные материалы'!$F$13</definedName>
    <definedName name="END_COLUMN_DOC">'Сопроводительные материалы'!$I$12</definedName>
    <definedName name="end_DOC">'Сопроводительные материалы'!$J$22</definedName>
    <definedName name="END_ROW_DOC">'Сопроводительные материалы'!$F$28</definedName>
    <definedName name="f_1_3_vis_reg_flags">'ф.1.3 Ср.продолж.'!$J$1</definedName>
    <definedName name="f_1_9_vis_reg_flags">'ф.1.9 Характеристика'!$M$1:$O$1</definedName>
    <definedName name="f_4_1_vis_reg_flags">'Форма 4.1 расч.'!$K$1:$L$1</definedName>
    <definedName name="f_4_2_vis_reg_flags">'Форма 4.2 расч.'!$J$1:$Q$1</definedName>
    <definedName name="f_8_1_1_dnld_clck">'ф.8.1.1 Ведомость_свод'!$S$16</definedName>
    <definedName name="f_8_1_1_docs">'ф.8.1.1 Ведомость_свод'!$R$17:$R$28</definedName>
    <definedName name="f_8_1_add_row">'ф.8.1 Журнал учета'!$H$32</definedName>
    <definedName name="f_8_1_ae">TEHSHEET!$B$2:$B$31</definedName>
    <definedName name="f_8_1_orgclick">'ф.8.1 Журнал учета'!$AH$17:$AH$31</definedName>
    <definedName name="f_8_3_vis_reg_flags">'ф.8.3 Индикатив'!$J$1</definedName>
    <definedName name="f_9_1_vis_reg_flags">'Ф9.1Ф9.2'!$L$1:$P$1</definedName>
    <definedName name="f_p_vis_reg_flags">'Ф.3.1Ф3.2 ПоказТехприс (Птпр)'!$K$1</definedName>
    <definedName name="F1_3_F1_7_FACT">'ф.1.3 Ср.продолж.'!$I$14:$I$16</definedName>
    <definedName name="F1_3_F1_7_FACT_BLOC_1">'ф.1.3 Ср.продолж.'!$I$14:$I$16</definedName>
    <definedName name="F1_9_FACT_BLOC_1">'ф.1.9 Характеристика'!$I$16:$K$23</definedName>
    <definedName name="F2_1_PLAN_BLOC_1">'ф.2.1 ИндИнф (Ин)'!$J$16:$N$38</definedName>
    <definedName name="F2_2_PLAN_BLOC_1">'ф.2.2 ИндИспол (Ис)'!$J$16:$N$31</definedName>
    <definedName name="F2_3_PLAN_BLOC_1">'ф.2.3 ИндРезульт (Рс)'!$J$16:$N$38</definedName>
    <definedName name="F3_FACT_BLOC_1">'Ф.3.1Ф3.2 ПоказТехприс (Птпр)'!$J$9:$J$27</definedName>
    <definedName name="FACT_YEAR">TEHSHEET!$F$15:$F$25</definedName>
    <definedName name="fil">Титульный!$D$27</definedName>
    <definedName name="fil_flag">Титульный!$D$24</definedName>
    <definedName name="FIRST_PERIOD_IN_FACT">Титульный!$D$20</definedName>
    <definedName name="FIRST_PERIOD_IN_LT">Титульный!$D$16</definedName>
    <definedName name="FIRST_PERIOD_INDEX">Титульный!$D$14</definedName>
    <definedName name="gfg">{"'РП (2)'!$A$5:$S$150"}</definedName>
    <definedName name="god">Титульный!$D$20</definedName>
    <definedName name="HTML_LineAfter">FALSE</definedName>
    <definedName name="HTML_LineBefore">FALSE</definedName>
    <definedName name="HTML_OBDlg2">TRUE</definedName>
    <definedName name="HTML_OBDlg4">TRUE</definedName>
    <definedName name="inn">Титульный!$D$28</definedName>
    <definedName name="isp_dol">Титульный!$D$47</definedName>
    <definedName name="isp_FIO">Титульный!$D$46</definedName>
    <definedName name="isp_mail">Титульный!$D$49</definedName>
    <definedName name="isp_tel">Титульный!$D$48</definedName>
    <definedName name="kpp">Титульный!$D$29</definedName>
    <definedName name="kvartal">TEHSHEET!$D$2:$D$5</definedName>
    <definedName name="LIST_OBJECT">#REF!</definedName>
    <definedName name="LIST_WS_vis_flags">'Список листов'!$Q$8:$Q$23</definedName>
    <definedName name="logic">TEHSHEET!$C$2:$C$3</definedName>
    <definedName name="MONTH">TEHSHEET!$F$2:$F$13</definedName>
    <definedName name="MONTH_CH">TEHSHEET!$G$2:$G$13</definedName>
    <definedName name="org">Титульный!$D$26</definedName>
    <definedName name="org_f_address">Титульный!$D$33</definedName>
    <definedName name="ORG_ID">Титульный!$F$24</definedName>
    <definedName name="org_u_address">Титульный!$D$34</definedName>
    <definedName name="OVER_PERIOD_3">TEHSHEET!$E$29:$E$31</definedName>
    <definedName name="OVER_PERIOD_4">TEHSHEET!$E$37:$E$40</definedName>
    <definedName name="OVER_PERIOD_5">TEHSHEET!$E$44:$E$48</definedName>
    <definedName name="pbUpdatePageNumbering">TRUE</definedName>
    <definedName name="Period">TEHSHEET!$E$2:$E$7</definedName>
    <definedName name="PERIOD_LENGTH">Титульный!$D$17</definedName>
    <definedName name="PERIOD_LIST">TEHSHEET!$E$31:$E$35</definedName>
    <definedName name="PLAN_YEAR">TEHSHEET!$F$24:$F$25</definedName>
    <definedName name="POSSIBLE_PERIOD_LENGTH">TEHSHEET!$J$34:$J$36</definedName>
    <definedName name="REGION">TEHSHEET!$A$2:$A$86</definedName>
    <definedName name="region_name">Титульный!$D$12</definedName>
    <definedName name="REPORT_OWNER">Титульный!$D$22</definedName>
    <definedName name="ruk_dol">Титульный!$D$38</definedName>
    <definedName name="ruk_FIO">Титульный!$D$37</definedName>
    <definedName name="ruk_tel">Титульный!$D$39</definedName>
    <definedName name="SAX_PARSER_FEATURE">TEHSHEET!$J$30</definedName>
    <definedName name="selected_region">TEHSHEET!$C$7</definedName>
    <definedName name="SphereList">TEHSHEET!$O$8</definedName>
    <definedName name="SphereList_ru">TEHSHEET!$P$8</definedName>
    <definedName name="STR_MESSAGE_VALUE">"NO"</definedName>
    <definedName name="tariff_num">TEHSHEET!$H$2:$H$32</definedName>
    <definedName name="TemplateState">TEHSHEET!$C$18</definedName>
    <definedName name="TestMode">TEHSHEET!$L$2</definedName>
    <definedName name="TIT_CONTACT">Титульный!$D$46:$D$49</definedName>
    <definedName name="TitHeader">Титульный!$C$9</definedName>
    <definedName name="TOTAL">P1_TOTAL,P2_TOTAL,P3_TOTAL,P4_TOTAL,P5_TOTAL</definedName>
    <definedName name="TYPE_OBGECT">TEHSHEET!$R$2:$R$6</definedName>
    <definedName name="TYPE_TERMINATION">TEHSHEET!$S$2:$S$4</definedName>
    <definedName name="VERSION">Инструкция!$B$3</definedName>
    <definedName name="VID_END_EE">TEHSHEET!$U$2:$U$4</definedName>
    <definedName name="VID_OBJECT">TEHSHEET!$V$2:$V$7</definedName>
    <definedName name="ws_02_add_row">'ф.8.1 Журнал учета'!$H$32</definedName>
    <definedName name="ws_02_Check_date">'ф.8.1 Журнал учета'!$L:$M</definedName>
    <definedName name="XML_DICTIONARIES_LIST_TAG_NAMES">TEHSHEET!$J$20:$J$23</definedName>
    <definedName name="XML_MR_MO_OKTMO_LIST_TAG_NAMES">TEHSHEET!$J$12:$J$16</definedName>
    <definedName name="XML_ORG_LIST_TAG_NAMES">TEHSHEET!$J$2:$J$10</definedName>
    <definedName name="bln_binary">TEHSHEET!$X$2:$X$3</definedName>
    <definedName name="DOC_vis_flags">'Сопроводительные материалы'!$A$14:$A$20</definedName>
    <definedName name="f_8_1_date1">'ф.8.1 Журнал учета'!$L$17:$M$32</definedName>
    <definedName name="f_8_1_date2">'ф.8.1 Журнал учета'!$AW$17:$AX$32</definedName>
    <definedName name="f_8_1_count_to_reliability_org">'ф.8.1 Журнал учета'!$AG$17:$AG$32</definedName>
    <definedName name="f_8_1_count_to_reliability_reg">'ф.8.1 Журнал учета'!$BJ$17:$BJ$32</definedName>
    <definedName name="f_8_1_URL">'ф.8.1 Журнал учета'!$AI$17:$AI$32</definedName>
    <definedName name="f_8_1_vis_flags">'ф.8.1 Журнал учета'!$AH$2:$AI$2</definedName>
    <definedName name="f_8_1_vis_reg_flags">'ф.8.1 Журнал учета'!$AW$1:$BK$1</definedName>
    <definedName name="LINK_DOC_MASK">TEHSHEET!$I$2:$I$5</definedName>
    <definedName name="_xlnm._FilterDatabase" localSheetId="13">'ф.8.1 Журнал учета'!$G$16:$BJ$31</definedName>
  </definedNames>
  <calcPr calcId="0" iterate="0" iterateCount="100" iterateDelta="0.001"/>
</workbook>
</file>

<file path=xl/comments1.xml><?xml version="1.0" encoding="utf-8"?>
<comments xmlns="http://schemas.openxmlformats.org/spreadsheetml/2006/main">
  <authors>
    <author>Author</author>
  </authors>
  <commentList>
    <comment ref="M13" authorId="0">
      <text>
        <r>
          <rPr>
            <sz val="9"/>
            <color indexed="81"/>
            <rFont val="Tahoma"/>
            <family val="2"/>
          </rPr>
          <t>указывается КОЛИЧЕСТВО нарушений</t>
        </r>
      </text>
    </comment>
  </commentList>
</comments>
</file>

<file path=xl/sharedStrings.xml><?xml version="1.0" encoding="utf-8"?>
<sst xmlns="http://schemas.openxmlformats.org/spreadsheetml/2006/main" count="6454" uniqueCount="2393">
  <si>
    <t>Код организационной причины аварии</t>
  </si>
  <si>
    <t>Логика</t>
  </si>
  <si>
    <t>Кварталы</t>
  </si>
  <si>
    <t>Года</t>
  </si>
  <si>
    <t>Месяц-текст</t>
  </si>
  <si>
    <t>Месяц-число</t>
  </si>
  <si>
    <t>День-число</t>
  </si>
  <si>
    <t>LINK_DOC_MASK</t>
  </si>
  <si>
    <t>XML_ORG_LIST_TAG_NAMES</t>
  </si>
  <si>
    <t>doc_list</t>
  </si>
  <si>
    <t>TestMode</t>
  </si>
  <si>
    <t>SphereList</t>
  </si>
  <si>
    <t>SphereList_ru</t>
  </si>
  <si>
    <t>TYPE_OBGECT</t>
  </si>
  <si>
    <t>TYPE_TERMINATION</t>
  </si>
  <si>
    <t>VID_END_EE</t>
  </si>
  <si>
    <t>VID_OBJECT</t>
  </si>
  <si>
    <t>bln_binary</t>
  </si>
  <si>
    <t>Алтайский край</t>
  </si>
  <si>
    <t>3.4.1</t>
  </si>
  <si>
    <t>да</t>
  </si>
  <si>
    <t>I квартал</t>
  </si>
  <si>
    <t>январь</t>
  </si>
  <si>
    <t>01</t>
  </si>
  <si>
    <t>^https:\/\/dev\.data\-platform\.ru\/lk\/ru\_6\_55\/extensions\/filestorage\/api\/Filestorage\/GetFile\?fileGuid=[0-9a-f]{8}-[0-9a-f]{4}-[0-9a-f]{4}-[0-9a-f]{4}-[0-9a-f]{12}$</t>
  </si>
  <si>
    <t>NSRF</t>
  </si>
  <si>
    <t>отсутствует</t>
  </si>
  <si>
    <t>VO</t>
  </si>
  <si>
    <t>Водоотведение</t>
  </si>
  <si>
    <t>КЛ</t>
  </si>
  <si>
    <t>П</t>
  </si>
  <si>
    <t>0</t>
  </si>
  <si>
    <t>Амурская область</t>
  </si>
  <si>
    <t>3.4.2</t>
  </si>
  <si>
    <t>нет</t>
  </si>
  <si>
    <t>I полугодие</t>
  </si>
  <si>
    <t>февраль</t>
  </si>
  <si>
    <t>02</t>
  </si>
  <si>
    <t>^https:\/\/data\-platform\.ru\/lk\/ru\_6\_55\/extensions\/filestorage\/api\/Filestorage\/GetFile\?fileGuid=[0-9a-f]{8}-[0-9a-f]{4}-[0-9a-f]{4}-[0-9a-f]{4}-[0-9a-f]{12}$</t>
  </si>
  <si>
    <t>MR_NAME</t>
  </si>
  <si>
    <t>ссылка на документ</t>
  </si>
  <si>
    <t>GAS</t>
  </si>
  <si>
    <t>Газоснабжение</t>
  </si>
  <si>
    <t>ВЛ</t>
  </si>
  <si>
    <t>А</t>
  </si>
  <si>
    <t>1</t>
  </si>
  <si>
    <t>Архангельская область</t>
  </si>
  <si>
    <t>3.4.3</t>
  </si>
  <si>
    <t>9 месяцев</t>
  </si>
  <si>
    <t>март</t>
  </si>
  <si>
    <t>03</t>
  </si>
  <si>
    <t>^https:\/\/new-tarif\.omskportal\.ru\/lk\/ru\_6\_55\/extensions\/filestorage\/api\/Filestorage\/GetFile\?fileGuid=[0-9a-f]{8}-[0-9a-f]{4}-[0-9a-f]{4}-[0-9a-f]{4}-[0-9a-f]{12}$</t>
  </si>
  <si>
    <t>OKTMO_MR_NAME</t>
  </si>
  <si>
    <t>HOT_VS</t>
  </si>
  <si>
    <t>Горячее водоснабжение</t>
  </si>
  <si>
    <t>ПС</t>
  </si>
  <si>
    <t>В</t>
  </si>
  <si>
    <t>КВЛ</t>
  </si>
  <si>
    <t>Астраханская область</t>
  </si>
  <si>
    <t>3.4.4</t>
  </si>
  <si>
    <t>год</t>
  </si>
  <si>
    <t>апрель</t>
  </si>
  <si>
    <t>04</t>
  </si>
  <si>
    <t>^http:\/\/tarif.omskportal\.ru\/Portal\/DownloadPage\.aspx\?type=15&amp;guid=[0-9a-f]{8}-[0-9a-f]{4}-[0-9a-f]{4}-[0-9a-f]{4}-[0-9a-f]{12}$</t>
  </si>
  <si>
    <t>MO_NAME</t>
  </si>
  <si>
    <t>ТП</t>
  </si>
  <si>
    <t>Белгородская область</t>
  </si>
  <si>
    <t>3.4.5</t>
  </si>
  <si>
    <t>Выбранный регион</t>
  </si>
  <si>
    <t>май</t>
  </si>
  <si>
    <t>05</t>
  </si>
  <si>
    <t>OKTMO_NAME</t>
  </si>
  <si>
    <t>РП</t>
  </si>
  <si>
    <t>Брянская область</t>
  </si>
  <si>
    <t>3.4.6</t>
  </si>
  <si>
    <t>июнь</t>
  </si>
  <si>
    <t>06</t>
  </si>
  <si>
    <t>ORG_NAME</t>
  </si>
  <si>
    <t>VS</t>
  </si>
  <si>
    <t>Холодное водоснабжение</t>
  </si>
  <si>
    <t>Владимирская область</t>
  </si>
  <si>
    <t>3.4.7.1</t>
  </si>
  <si>
    <t>июль</t>
  </si>
  <si>
    <t>07</t>
  </si>
  <si>
    <t>INN_NAME</t>
  </si>
  <si>
    <t>EE</t>
  </si>
  <si>
    <t>Электроэнергетика</t>
  </si>
  <si>
    <t>Волгоградская область</t>
  </si>
  <si>
    <t>3.4.7.2</t>
  </si>
  <si>
    <t>II квартал</t>
  </si>
  <si>
    <t>август</t>
  </si>
  <si>
    <t>08</t>
  </si>
  <si>
    <t>KPP_NAME</t>
  </si>
  <si>
    <t>VS_VO</t>
  </si>
  <si>
    <t>Водоснабжение и водоотведение</t>
  </si>
  <si>
    <t>Вологодская область</t>
  </si>
  <si>
    <t>3.4.7.3</t>
  </si>
  <si>
    <t>III квартал</t>
  </si>
  <si>
    <t>сентябрь</t>
  </si>
  <si>
    <t>09</t>
  </si>
  <si>
    <t>VDET_NAME</t>
  </si>
  <si>
    <t>SOCIAL</t>
  </si>
  <si>
    <t>Социальные услуги</t>
  </si>
  <si>
    <t>Воронежская область</t>
  </si>
  <si>
    <t>3.4.7.4</t>
  </si>
  <si>
    <t>IV квартал</t>
  </si>
  <si>
    <t>октябрь</t>
  </si>
  <si>
    <t>XML_MR_MO_OKTMO_LIST_TAG_NAMES</t>
  </si>
  <si>
    <t>г. Москва</t>
  </si>
  <si>
    <t>3.4.8.1</t>
  </si>
  <si>
    <t>ноябрь</t>
  </si>
  <si>
    <t>г.Санкт-Петербург</t>
  </si>
  <si>
    <t>3.4.8.2</t>
  </si>
  <si>
    <t>декабрь</t>
  </si>
  <si>
    <t>г.Севастополь</t>
  </si>
  <si>
    <t>3.4.8.3</t>
  </si>
  <si>
    <t>FACT_YEAR</t>
  </si>
  <si>
    <t>Еврейская автономная область</t>
  </si>
  <si>
    <t>3.4.8.4</t>
  </si>
  <si>
    <t>Забайкальский край</t>
  </si>
  <si>
    <t>3.4.8.5</t>
  </si>
  <si>
    <t>Ивановская область</t>
  </si>
  <si>
    <t>3.4.9.1</t>
  </si>
  <si>
    <t>TemplateState</t>
  </si>
  <si>
    <t>Иркутская область</t>
  </si>
  <si>
    <t>3.4.9.2</t>
  </si>
  <si>
    <t>FORMED</t>
  </si>
  <si>
    <t>Кабардино-Балкарская республика</t>
  </si>
  <si>
    <t>3.4.9.3</t>
  </si>
  <si>
    <t>XML_DICTIONARIES_LIST_TAG_NAMES</t>
  </si>
  <si>
    <t>Калининградская область</t>
  </si>
  <si>
    <t>3.4.10</t>
  </si>
  <si>
    <t>SECTION_NAME</t>
  </si>
  <si>
    <t>Калужская область</t>
  </si>
  <si>
    <t>3.4.11</t>
  </si>
  <si>
    <t>SUBSECTION_NAME</t>
  </si>
  <si>
    <t>Камчатский край</t>
  </si>
  <si>
    <t>3.4.12.1</t>
  </si>
  <si>
    <t>NAME</t>
  </si>
  <si>
    <t>Карачаево-Черкесская республика</t>
  </si>
  <si>
    <t>3.4.12.2</t>
  </si>
  <si>
    <t>CODE</t>
  </si>
  <si>
    <t>Кемеровская область</t>
  </si>
  <si>
    <t>3.4.12.3</t>
  </si>
  <si>
    <t>Кировская область</t>
  </si>
  <si>
    <t>3.4.12.4</t>
  </si>
  <si>
    <t>Костромская область</t>
  </si>
  <si>
    <t>3.4.12.5</t>
  </si>
  <si>
    <t>Краснодарский край</t>
  </si>
  <si>
    <t>3.4.13.1</t>
  </si>
  <si>
    <t>Красноярский край</t>
  </si>
  <si>
    <t>3.4.13.2</t>
  </si>
  <si>
    <t>OVER_PERIOD_3</t>
  </si>
  <si>
    <t>Курганская область</t>
  </si>
  <si>
    <t>3.4.13.3</t>
  </si>
  <si>
    <t>SAX_PARSER_FEATURE</t>
  </si>
  <si>
    <t>Курская область</t>
  </si>
  <si>
    <t>3.4.13.4</t>
  </si>
  <si>
    <t>NO</t>
  </si>
  <si>
    <t>Ленинградская область</t>
  </si>
  <si>
    <t>3.4.14</t>
  </si>
  <si>
    <t>Липецкая область</t>
  </si>
  <si>
    <t>Магаданская область</t>
  </si>
  <si>
    <t>POSSIBLE_PERIOD_LENGTH</t>
  </si>
  <si>
    <t>Московская область</t>
  </si>
  <si>
    <t>3</t>
  </si>
  <si>
    <t>Мурманская область</t>
  </si>
  <si>
    <t>4</t>
  </si>
  <si>
    <t>Ненецкий автономный округ</t>
  </si>
  <si>
    <t>OVER_PERIOD_4</t>
  </si>
  <si>
    <t>5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</si>
  <si>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</si>
  <si>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</si>
  <si>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</si>
  <si>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</si>
  <si>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</si>
  <si>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</si>
  <si>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</si>
  <si>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OVER_PERIOD_5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</si>
  <si>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</si>
  <si>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</si>
  <si>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</si>
  <si>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</si>
  <si>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</si>
  <si>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</si>
  <si>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</si>
  <si>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</si>
  <si>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</si>
  <si>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</si>
  <si>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</si>
  <si>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</si>
  <si>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</si>
  <si>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</si>
  <si>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</si>
  <si>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</si>
  <si>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</si>
  <si>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</si>
  <si>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</si>
  <si>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</si>
  <si>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</si>
  <si>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</si>
  <si>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</si>
  <si>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</si>
  <si>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</si>
  <si>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</si>
  <si>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</si>
  <si>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</si>
  <si>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</si>
  <si>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</si>
  <si>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</si>
  <si>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</si>
  <si>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</si>
  <si>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</si>
  <si>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</si>
  <si>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</si>
  <si>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</si>
  <si>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</si>
  <si>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</si>
  <si>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</si>
  <si>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</si>
  <si>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</si>
  <si>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</si>
  <si>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add_coms</t>
  </si>
  <si>
    <t>×</t>
  </si>
  <si>
    <t>add_02</t>
  </si>
  <si>
    <t>1.1</t>
  </si>
  <si>
    <t>add_04</t>
  </si>
  <si>
    <t>add_DOC</t>
  </si>
  <si>
    <t xml:space="preserve"> (требуется обновление)</t>
  </si>
  <si>
    <t>Код отчёта: EE.CALC.QUALITY.FACT.2023.EIAS</t>
  </si>
  <si>
    <t>Версия отчёта: 1.0.1</t>
  </si>
  <si>
    <t>Расчет уровня надежности и качества поставляемых товаров и услуг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</si>
  <si>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</si>
  <si>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</si>
  <si>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</si>
  <si>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</si>
  <si>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</si>
  <si>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</si>
  <si>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</si>
  <si>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организация, территория или объект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</si>
  <si>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</si>
  <si>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</si>
  <si>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>МР</t>
  </si>
  <si>
    <t>МО</t>
  </si>
  <si>
    <t>МО_ОКТМО</t>
  </si>
  <si>
    <t>ИМЯ ДИАПАЗОНА</t>
  </si>
  <si>
    <t>город Москва</t>
  </si>
  <si>
    <t>45000000</t>
  </si>
  <si>
    <t>MO_LIST_2</t>
  </si>
  <si>
    <t>городской округ Троицк</t>
  </si>
  <si>
    <t>45931000</t>
  </si>
  <si>
    <t>городской округ Щербинка</t>
  </si>
  <si>
    <t>45932000</t>
  </si>
  <si>
    <t>муниципальное образование Савелки</t>
  </si>
  <si>
    <t>45377000</t>
  </si>
  <si>
    <t>муниципальный округ Академический</t>
  </si>
  <si>
    <t>45397000</t>
  </si>
  <si>
    <t>муниципальный округ Алексеевский</t>
  </si>
  <si>
    <t>45349000</t>
  </si>
  <si>
    <t>муниципальный округ Алтуфьевский</t>
  </si>
  <si>
    <t>45350000</t>
  </si>
  <si>
    <t>муниципальный округ Арбат</t>
  </si>
  <si>
    <t>45374000</t>
  </si>
  <si>
    <t>муниципальный округ Аэропорт</t>
  </si>
  <si>
    <t>45333000</t>
  </si>
  <si>
    <t>муниципальный округ Бабушкинский</t>
  </si>
  <si>
    <t>45351000</t>
  </si>
  <si>
    <t>муниципальный округ Басманный</t>
  </si>
  <si>
    <t>45375000</t>
  </si>
  <si>
    <t>муниципальный округ Беговой</t>
  </si>
  <si>
    <t>45334000</t>
  </si>
  <si>
    <t>муниципальный округ Бескудниковский</t>
  </si>
  <si>
    <t>45335000</t>
  </si>
  <si>
    <t>муниципальный округ Бибирево</t>
  </si>
  <si>
    <t>45352000</t>
  </si>
  <si>
    <t>муниципальный округ Бирюлево Восточное</t>
  </si>
  <si>
    <t>45911000</t>
  </si>
  <si>
    <t>муниципальный округ Бирюлево Западное</t>
  </si>
  <si>
    <t>45912000</t>
  </si>
  <si>
    <t>муниципальный округ Богородское</t>
  </si>
  <si>
    <t>45301000</t>
  </si>
  <si>
    <t>муниципальный округ Братеево</t>
  </si>
  <si>
    <t>45913000</t>
  </si>
  <si>
    <t>муниципальный округ Бутырский</t>
  </si>
  <si>
    <t>45353000</t>
  </si>
  <si>
    <t>муниципальный округ Вешняки</t>
  </si>
  <si>
    <t>45302000</t>
  </si>
  <si>
    <t>муниципальный округ Внуково</t>
  </si>
  <si>
    <t>45317000</t>
  </si>
  <si>
    <t>муниципальный округ Войковский</t>
  </si>
  <si>
    <t>45336000</t>
  </si>
  <si>
    <t>муниципальный округ Восточное Дегунино</t>
  </si>
  <si>
    <t>45337000</t>
  </si>
  <si>
    <t>муниципальный округ Восточное Измайлово</t>
  </si>
  <si>
    <t>45303000</t>
  </si>
  <si>
    <t>муниципальный округ Восточный</t>
  </si>
  <si>
    <t>45304000</t>
  </si>
  <si>
    <t>муниципальный округ Выхино-Жулебино</t>
  </si>
  <si>
    <t>45385000</t>
  </si>
  <si>
    <t>муниципальный округ Гагаринский</t>
  </si>
  <si>
    <t>45398000</t>
  </si>
  <si>
    <t>муниципальный округ Головинский</t>
  </si>
  <si>
    <t>45338000</t>
  </si>
  <si>
    <t>муниципальный округ Гольяново</t>
  </si>
  <si>
    <t>45305000</t>
  </si>
  <si>
    <t>муниципальный округ Даниловский</t>
  </si>
  <si>
    <t>45914000</t>
  </si>
  <si>
    <t>муниципальный округ Дмитровский</t>
  </si>
  <si>
    <t>45339000</t>
  </si>
  <si>
    <t>муниципальный округ Донской</t>
  </si>
  <si>
    <t>45915000</t>
  </si>
  <si>
    <t>муниципальный округ Дорогомилово</t>
  </si>
  <si>
    <t>45318000</t>
  </si>
  <si>
    <t>муниципальный округ Замоскворечье</t>
  </si>
  <si>
    <t>45376000</t>
  </si>
  <si>
    <t>муниципальный округ Западное Дегунино</t>
  </si>
  <si>
    <t>45340000</t>
  </si>
  <si>
    <t>муниципальный округ Зюзино</t>
  </si>
  <si>
    <t>45901000</t>
  </si>
  <si>
    <t>муниципальный округ Зябликово</t>
  </si>
  <si>
    <t>45916000</t>
  </si>
  <si>
    <t>муниципальный округ Ивановское</t>
  </si>
  <si>
    <t>45306000</t>
  </si>
  <si>
    <t>муниципальный округ Измайлово</t>
  </si>
  <si>
    <t>45307000</t>
  </si>
  <si>
    <t>муниципальный округ Капотня</t>
  </si>
  <si>
    <t>45386000</t>
  </si>
  <si>
    <t>муниципальный округ Коньково</t>
  </si>
  <si>
    <t>45902000</t>
  </si>
  <si>
    <t>муниципальный округ Коптево</t>
  </si>
  <si>
    <t>45341000</t>
  </si>
  <si>
    <t>муниципальный округ Косино-Ухтомский</t>
  </si>
  <si>
    <t>45308000</t>
  </si>
  <si>
    <t>муниципальный округ Котловка</t>
  </si>
  <si>
    <t>45903000</t>
  </si>
  <si>
    <t>муниципальный округ Красносельский</t>
  </si>
  <si>
    <t>45378000</t>
  </si>
  <si>
    <t>муниципальный округ Крылатское</t>
  </si>
  <si>
    <t>45319000</t>
  </si>
  <si>
    <t>муниципальный округ Крюково</t>
  </si>
  <si>
    <t>45330000</t>
  </si>
  <si>
    <t>муниципальный округ Кузьминки</t>
  </si>
  <si>
    <t>45387000</t>
  </si>
  <si>
    <t>муниципальный округ Кунцево</t>
  </si>
  <si>
    <t>45320000</t>
  </si>
  <si>
    <t>муниципальный округ Куркино</t>
  </si>
  <si>
    <t>45366000</t>
  </si>
  <si>
    <t>муниципальный округ Левобережный</t>
  </si>
  <si>
    <t>45342000</t>
  </si>
  <si>
    <t>муниципальный округ Лефортово</t>
  </si>
  <si>
    <t>45388000</t>
  </si>
  <si>
    <t>муниципальный округ Лианозово</t>
  </si>
  <si>
    <t>45354000</t>
  </si>
  <si>
    <t>муниципальный округ Ломоносовский</t>
  </si>
  <si>
    <t>45904000</t>
  </si>
  <si>
    <t>муниципальный округ Лосиноостровский</t>
  </si>
  <si>
    <t>45355000</t>
  </si>
  <si>
    <t>муниципальный округ Люблино</t>
  </si>
  <si>
    <t>45389000</t>
  </si>
  <si>
    <t>муниципальный округ Марфино</t>
  </si>
  <si>
    <t>45356000</t>
  </si>
  <si>
    <t>муниципальный округ Марьина роща</t>
  </si>
  <si>
    <t>45357000</t>
  </si>
  <si>
    <t>муниципальный округ Марьино</t>
  </si>
  <si>
    <t>45390000</t>
  </si>
  <si>
    <t>муниципальный округ Матушкино</t>
  </si>
  <si>
    <t>45331000</t>
  </si>
  <si>
    <t>муниципальный округ Метрогородок</t>
  </si>
  <si>
    <t>45311000</t>
  </si>
  <si>
    <t>муниципальный округ Мещанский</t>
  </si>
  <si>
    <t>45379000</t>
  </si>
  <si>
    <t>муниципальный округ Митино</t>
  </si>
  <si>
    <t>45367000</t>
  </si>
  <si>
    <t>муниципальный округ Можайский</t>
  </si>
  <si>
    <t>45321000</t>
  </si>
  <si>
    <t>муниципальный округ Молжаниновский</t>
  </si>
  <si>
    <t>45343000</t>
  </si>
  <si>
    <t>муниципальный округ Москворечье-Сабурово</t>
  </si>
  <si>
    <t>45917000</t>
  </si>
  <si>
    <t>муниципальный округ Нагатино-Садовники</t>
  </si>
  <si>
    <t>45918000</t>
  </si>
  <si>
    <t>муниципальный округ Нагатинский затон</t>
  </si>
  <si>
    <t>45919000</t>
  </si>
  <si>
    <t>муниципальный округ Нагорный</t>
  </si>
  <si>
    <t>45920000</t>
  </si>
  <si>
    <t>муниципальный округ Некрасовка</t>
  </si>
  <si>
    <t>45391000</t>
  </si>
  <si>
    <t>муниципальный округ Нижегородский</t>
  </si>
  <si>
    <t>45392000</t>
  </si>
  <si>
    <t>муниципальный округ Ново-Переделкино</t>
  </si>
  <si>
    <t>45322000</t>
  </si>
  <si>
    <t>муниципальный округ Новогиреево</t>
  </si>
  <si>
    <t>45309000</t>
  </si>
  <si>
    <t>муниципальный округ Новокосино</t>
  </si>
  <si>
    <t>45310000</t>
  </si>
  <si>
    <t>муниципальный округ Обручевский</t>
  </si>
  <si>
    <t>45905000</t>
  </si>
  <si>
    <t>муниципальный округ Орехово-Борисово Северное</t>
  </si>
  <si>
    <t>45921000</t>
  </si>
  <si>
    <t>муниципальный округ Орехово-Борисово Южное</t>
  </si>
  <si>
    <t>45922000</t>
  </si>
  <si>
    <t>муниципальный округ Останкинский</t>
  </si>
  <si>
    <t>45358000</t>
  </si>
  <si>
    <t>муниципальный округ Отрадное</t>
  </si>
  <si>
    <t>45359000</t>
  </si>
  <si>
    <t>муниципальный округ Очаково-Матвеевское</t>
  </si>
  <si>
    <t>45323000</t>
  </si>
  <si>
    <t>муниципальный округ Перово</t>
  </si>
  <si>
    <t>45312000</t>
  </si>
  <si>
    <t>муниципальный округ Печатники</t>
  </si>
  <si>
    <t>45393000</t>
  </si>
  <si>
    <t>муниципальный округ Покровское-Стрешнево</t>
  </si>
  <si>
    <t>45368000</t>
  </si>
  <si>
    <t>муниципальный округ Преображенское</t>
  </si>
  <si>
    <t>45316000</t>
  </si>
  <si>
    <t>муниципальный округ Пресненский</t>
  </si>
  <si>
    <t>45380000</t>
  </si>
  <si>
    <t>муниципальный округ Проспект Вернадского</t>
  </si>
  <si>
    <t>45324000</t>
  </si>
  <si>
    <t>муниципальный округ Раменки</t>
  </si>
  <si>
    <t>45325000</t>
  </si>
  <si>
    <t>муниципальный округ Ростокино</t>
  </si>
  <si>
    <t>45360000</t>
  </si>
  <si>
    <t>муниципальный округ Рязанский</t>
  </si>
  <si>
    <t>45394000</t>
  </si>
  <si>
    <t>муниципальный округ Савеловский</t>
  </si>
  <si>
    <t>45344000</t>
  </si>
  <si>
    <t>муниципальный округ Свиблово</t>
  </si>
  <si>
    <t>45361000</t>
  </si>
  <si>
    <t>муниципальный округ Северное Бутово</t>
  </si>
  <si>
    <t>45906000</t>
  </si>
  <si>
    <t>муниципальный округ Северное Измайлово</t>
  </si>
  <si>
    <t>45313000</t>
  </si>
  <si>
    <t>муниципальный округ Северное Медведково</t>
  </si>
  <si>
    <t>45362000</t>
  </si>
  <si>
    <t>муниципальный округ Северное Тушино</t>
  </si>
  <si>
    <t>45369000</t>
  </si>
  <si>
    <t>муниципальный округ Северный</t>
  </si>
  <si>
    <t>45363000</t>
  </si>
  <si>
    <t>муниципальный округ Силино</t>
  </si>
  <si>
    <t>45332000</t>
  </si>
  <si>
    <t>муниципальный округ Сокол</t>
  </si>
  <si>
    <t>45345000</t>
  </si>
  <si>
    <t>муниципальный округ Соколиная гора</t>
  </si>
  <si>
    <t>45314000</t>
  </si>
  <si>
    <t>муниципальный округ Сокольники</t>
  </si>
  <si>
    <t>45315000</t>
  </si>
  <si>
    <t>муниципальный округ Солнцево</t>
  </si>
  <si>
    <t>45326000</t>
  </si>
  <si>
    <t>муниципальный округ Старое Крюково</t>
  </si>
  <si>
    <t>45927000</t>
  </si>
  <si>
    <t>муниципальный округ Строгино</t>
  </si>
  <si>
    <t>45370000</t>
  </si>
  <si>
    <t>муниципальный округ Таганский</t>
  </si>
  <si>
    <t>45381000</t>
  </si>
  <si>
    <t>муниципальный округ Тверской</t>
  </si>
  <si>
    <t>45382000</t>
  </si>
  <si>
    <t>муниципальный округ Текстильщики</t>
  </si>
  <si>
    <t>45395000</t>
  </si>
  <si>
    <t>муниципальный округ Теплый Стан</t>
  </si>
  <si>
    <t>45907000</t>
  </si>
  <si>
    <t>муниципальный округ Тимирязевский</t>
  </si>
  <si>
    <t>45346000</t>
  </si>
  <si>
    <t>муниципальный округ Тропарево-Никулино</t>
  </si>
  <si>
    <t>45327000</t>
  </si>
  <si>
    <t>муниципальный округ Филевский парк</t>
  </si>
  <si>
    <t>45328000</t>
  </si>
  <si>
    <t>муниципальный округ Фили-Давыдково</t>
  </si>
  <si>
    <t>45329000</t>
  </si>
  <si>
    <t>муниципальный округ Хамовники</t>
  </si>
  <si>
    <t>45383000</t>
  </si>
  <si>
    <t>муниципальный округ Ховрино</t>
  </si>
  <si>
    <t>45347000</t>
  </si>
  <si>
    <t>муниципальный округ Хорошево-Мневники</t>
  </si>
  <si>
    <t>45371000</t>
  </si>
  <si>
    <t>муниципальный округ Хорошевский</t>
  </si>
  <si>
    <t>45348000</t>
  </si>
  <si>
    <t>муниципальный округ Царицыно</t>
  </si>
  <si>
    <t>45923000</t>
  </si>
  <si>
    <t>муниципальный округ Черемушки</t>
  </si>
  <si>
    <t>45908000</t>
  </si>
  <si>
    <t>муниципальный округ Чертаново Северное</t>
  </si>
  <si>
    <t>45924000</t>
  </si>
  <si>
    <t>муниципальный округ Чертаново Центральное</t>
  </si>
  <si>
    <t>45925000</t>
  </si>
  <si>
    <t>муниципальный округ Чертаново Южное</t>
  </si>
  <si>
    <t>45926000</t>
  </si>
  <si>
    <t>муниципальный округ Щукино</t>
  </si>
  <si>
    <t>45372000</t>
  </si>
  <si>
    <t>муниципальный округ Южное Бутово</t>
  </si>
  <si>
    <t>45909000</t>
  </si>
  <si>
    <t>муниципальный округ Южное Медведково</t>
  </si>
  <si>
    <t>45364000</t>
  </si>
  <si>
    <t>муниципальный округ Южное Тушино</t>
  </si>
  <si>
    <t>45373000</t>
  </si>
  <si>
    <t>муниципальный округ Южнопортовый</t>
  </si>
  <si>
    <t>45396000</t>
  </si>
  <si>
    <t>муниципальный округ Якиманка</t>
  </si>
  <si>
    <t>45384000</t>
  </si>
  <si>
    <t>муниципальный округ Ярославский</t>
  </si>
  <si>
    <t>45365000</t>
  </si>
  <si>
    <t>муниципальный округ Ясенево</t>
  </si>
  <si>
    <t>45910000</t>
  </si>
  <si>
    <t>поселение "Мосрентген"</t>
  </si>
  <si>
    <t>45953000</t>
  </si>
  <si>
    <t>поселение Внуковское</t>
  </si>
  <si>
    <t>45941000</t>
  </si>
  <si>
    <t>поселение Вороновское</t>
  </si>
  <si>
    <t>45943000</t>
  </si>
  <si>
    <t>поселение Воскресенское</t>
  </si>
  <si>
    <t>45942000</t>
  </si>
  <si>
    <t>поселение Десеновское</t>
  </si>
  <si>
    <t>45944000</t>
  </si>
  <si>
    <t>поселение Киевский</t>
  </si>
  <si>
    <t>45945000</t>
  </si>
  <si>
    <t>поселение Кленовское</t>
  </si>
  <si>
    <t>45946000</t>
  </si>
  <si>
    <t>поселение Кокошкино</t>
  </si>
  <si>
    <t>45947000</t>
  </si>
  <si>
    <t>поселение Краснопахорское</t>
  </si>
  <si>
    <t>45948000</t>
  </si>
  <si>
    <t>поселение Марушкинское</t>
  </si>
  <si>
    <t>45949000</t>
  </si>
  <si>
    <t>поселение Михайлово-Ярцевское</t>
  </si>
  <si>
    <t>45951000</t>
  </si>
  <si>
    <t>поселение Московский</t>
  </si>
  <si>
    <t>45952000</t>
  </si>
  <si>
    <t>поселение Новофедоровское</t>
  </si>
  <si>
    <t>45954000</t>
  </si>
  <si>
    <t>поселение Первомайское</t>
  </si>
  <si>
    <t>45955000</t>
  </si>
  <si>
    <t>поселение Роговское</t>
  </si>
  <si>
    <t>45956000</t>
  </si>
  <si>
    <t>поселение Рязановское</t>
  </si>
  <si>
    <t>45957000</t>
  </si>
  <si>
    <t>поселение Сосенское</t>
  </si>
  <si>
    <t>45958000</t>
  </si>
  <si>
    <t>поселение Филимонковское</t>
  </si>
  <si>
    <t>45959000</t>
  </si>
  <si>
    <t>поселение Щаповское</t>
  </si>
  <si>
    <t>45961000</t>
  </si>
  <si>
    <t>REGION_ID</t>
  </si>
  <si>
    <t>REGION_NAME</t>
  </si>
  <si>
    <t>RST_ORG_ID</t>
  </si>
  <si>
    <t>ORG_START_DATE</t>
  </si>
  <si>
    <t>ORG_END_DATE</t>
  </si>
  <si>
    <t>SPHERE</t>
  </si>
  <si>
    <t>2657</t>
  </si>
  <si>
    <t>30992431</t>
  </si>
  <si>
    <t>"ПО "Полет"- филиал АО "ГКНПЦ им. М.В. Хруничева"</t>
  </si>
  <si>
    <t>7730239877</t>
  </si>
  <si>
    <t>550643001</t>
  </si>
  <si>
    <t>17-11-2017 00:00:00</t>
  </si>
  <si>
    <t/>
  </si>
  <si>
    <t>WARM</t>
  </si>
  <si>
    <t>30401246</t>
  </si>
  <si>
    <t>АО "ГУ ЖКХ"</t>
  </si>
  <si>
    <t>5116000922</t>
  </si>
  <si>
    <t>540645001</t>
  </si>
  <si>
    <t>26358891</t>
  </si>
  <si>
    <t>АО "Газпромнефть-ОНПЗ"</t>
  </si>
  <si>
    <t>5501041254</t>
  </si>
  <si>
    <t>550101001</t>
  </si>
  <si>
    <t>30905628</t>
  </si>
  <si>
    <t>АО "Жилкомсервис"</t>
  </si>
  <si>
    <t>5512006540</t>
  </si>
  <si>
    <t>551201001</t>
  </si>
  <si>
    <t>14-04-2017 00:00:00</t>
  </si>
  <si>
    <t>26358942</t>
  </si>
  <si>
    <t>АО "Любинский МКК"</t>
  </si>
  <si>
    <t>5519000266</t>
  </si>
  <si>
    <t>551901001</t>
  </si>
  <si>
    <t>31337872</t>
  </si>
  <si>
    <t>АО "ОНИИП"</t>
  </si>
  <si>
    <t>5506218498</t>
  </si>
  <si>
    <t>550601001</t>
  </si>
  <si>
    <t>01-08-2019 00:00:00</t>
  </si>
  <si>
    <t>31338711</t>
  </si>
  <si>
    <t>АО "ОНИИП" Тарский завод "Кварц"</t>
  </si>
  <si>
    <t>553543001</t>
  </si>
  <si>
    <t>28507080</t>
  </si>
  <si>
    <t>АО "Омск РТС"</t>
  </si>
  <si>
    <t>5503249258</t>
  </si>
  <si>
    <t>550301001</t>
  </si>
  <si>
    <t>26358888</t>
  </si>
  <si>
    <t>АО "Омский бекон"</t>
  </si>
  <si>
    <t>5500000061</t>
  </si>
  <si>
    <t>554250001</t>
  </si>
  <si>
    <t>18-01-1993 00:00:00</t>
  </si>
  <si>
    <t>26358890</t>
  </si>
  <si>
    <t>АО "Омский каучук"</t>
  </si>
  <si>
    <t>5501023216</t>
  </si>
  <si>
    <t>26374162</t>
  </si>
  <si>
    <t>АО "Омскоблводопровод"</t>
  </si>
  <si>
    <t>5528022202</t>
  </si>
  <si>
    <t>552801001</t>
  </si>
  <si>
    <t>26320234</t>
  </si>
  <si>
    <t>АО "Омсктрансмаш"</t>
  </si>
  <si>
    <t>5505204171</t>
  </si>
  <si>
    <t>550501001</t>
  </si>
  <si>
    <t>26320205</t>
  </si>
  <si>
    <t>АО "Омскшина"</t>
  </si>
  <si>
    <t>5506007419</t>
  </si>
  <si>
    <t>660850001</t>
  </si>
  <si>
    <t>25-12-1992 00:00:00</t>
  </si>
  <si>
    <t>26320221</t>
  </si>
  <si>
    <t>АО "Сибирские приборы и системы"</t>
  </si>
  <si>
    <t>5506203082</t>
  </si>
  <si>
    <t>28495109</t>
  </si>
  <si>
    <t>АО "ТГК - 11"</t>
  </si>
  <si>
    <t>5406323202</t>
  </si>
  <si>
    <t>785150001</t>
  </si>
  <si>
    <t>26427149</t>
  </si>
  <si>
    <t>АО "Транснефть-Западная Сибирь"</t>
  </si>
  <si>
    <t>5502020634</t>
  </si>
  <si>
    <t>546050001</t>
  </si>
  <si>
    <t>30390766</t>
  </si>
  <si>
    <t>АО "Транснефть-Урал"</t>
  </si>
  <si>
    <t>0278039018</t>
  </si>
  <si>
    <t>027401001</t>
  </si>
  <si>
    <t>28-05-2015 00:00:00</t>
  </si>
  <si>
    <t>26358904</t>
  </si>
  <si>
    <t>АО "ЭТК"</t>
  </si>
  <si>
    <t>5503068565</t>
  </si>
  <si>
    <t>16-09-2002 00:00:00</t>
  </si>
  <si>
    <t>26417588</t>
  </si>
  <si>
    <t>АСУСО "БКСДИ"</t>
  </si>
  <si>
    <t>5528002541</t>
  </si>
  <si>
    <t>26358944</t>
  </si>
  <si>
    <t>АСУСО "Драгунский ДИ"</t>
  </si>
  <si>
    <t>5519002087</t>
  </si>
  <si>
    <t>26358968</t>
  </si>
  <si>
    <t>АСУСО "Пушкинский ДИ"</t>
  </si>
  <si>
    <t>5528004027</t>
  </si>
  <si>
    <t>28873897</t>
  </si>
  <si>
    <t>АСУСО "Тарский ДИ"</t>
  </si>
  <si>
    <t>5535002983</t>
  </si>
  <si>
    <t>553501001</t>
  </si>
  <si>
    <t>27-01-2014 00:00:00</t>
  </si>
  <si>
    <t>28873957</t>
  </si>
  <si>
    <t>АСУСО «Екатерининский ДИ»</t>
  </si>
  <si>
    <t>5535003240</t>
  </si>
  <si>
    <t>29-01-2014 00:00:00</t>
  </si>
  <si>
    <t>26617352</t>
  </si>
  <si>
    <t>АСУСО «Омский ДИ»</t>
  </si>
  <si>
    <t>5505013586</t>
  </si>
  <si>
    <t>01-01-2010 00:00:00</t>
  </si>
  <si>
    <t>30356268</t>
  </si>
  <si>
    <t>Акционерное общество "Русь"</t>
  </si>
  <si>
    <t>5507065741</t>
  </si>
  <si>
    <t>550701001</t>
  </si>
  <si>
    <t>09-07-2003 00:00:00</t>
  </si>
  <si>
    <t>26358970</t>
  </si>
  <si>
    <t>Ассоциация "Санаторий "Колос"</t>
  </si>
  <si>
    <t>5528010711</t>
  </si>
  <si>
    <t>16-05-1998 00:00:00</t>
  </si>
  <si>
    <t>26358969</t>
  </si>
  <si>
    <t>БОУ ОО СПО "ОСХТ"</t>
  </si>
  <si>
    <t>5528007250</t>
  </si>
  <si>
    <t>28868617</t>
  </si>
  <si>
    <t>БПОУ Омской области "Одесский казачий сельскохозяйственный техникум"</t>
  </si>
  <si>
    <t>5526000034</t>
  </si>
  <si>
    <t>552601001</t>
  </si>
  <si>
    <t>31-10-2014 00:00:00</t>
  </si>
  <si>
    <t>26487592</t>
  </si>
  <si>
    <t>БСУСО "Кировский детский дом-интернат"</t>
  </si>
  <si>
    <t>5505011490</t>
  </si>
  <si>
    <t>26577372</t>
  </si>
  <si>
    <t>БУ Знаменского МР Омской области "Центр хозяйственного и материально-технического обеспечения учреждений в сфере образования"</t>
  </si>
  <si>
    <t>5513005652</t>
  </si>
  <si>
    <t>551301001</t>
  </si>
  <si>
    <t>26358892</t>
  </si>
  <si>
    <t>БУЗОО "ЦМР"</t>
  </si>
  <si>
    <t>5501102429</t>
  </si>
  <si>
    <t>27-12-2006 00:00:00</t>
  </si>
  <si>
    <t>27716764</t>
  </si>
  <si>
    <t>Вагонные колесные мастерские Иртышское Новосибирского филиала ОАО «ВРК -1»</t>
  </si>
  <si>
    <t>7708737490</t>
  </si>
  <si>
    <t>552545001</t>
  </si>
  <si>
    <t>28-06-2011 00:00:00</t>
  </si>
  <si>
    <t>26835599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</si>
  <si>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</si>
  <si>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</si>
  <si>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</si>
  <si>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23-09-2003 00:00:00</t>
  </si>
  <si>
    <t>31215006</t>
  </si>
  <si>
    <t>ИП Вильгельм Н. Я.</t>
  </si>
  <si>
    <t>552101877580</t>
  </si>
  <si>
    <t>04-04-2018 00:00:00</t>
  </si>
  <si>
    <t>30351042</t>
  </si>
  <si>
    <t>ИП Харькова Л.А.</t>
  </si>
  <si>
    <t>552202709737</t>
  </si>
  <si>
    <t>02-06-2014 00:00:00</t>
  </si>
  <si>
    <t>31020394</t>
  </si>
  <si>
    <t>ЛПДС "Исилькуль" филиала АО "Транснефть-Западная Сибирь"</t>
  </si>
  <si>
    <t>551445001</t>
  </si>
  <si>
    <t>26358956</t>
  </si>
  <si>
    <t>Лесногорское МУП ЖКХ Марьяновского муниципального образования</t>
  </si>
  <si>
    <t>5520006791</t>
  </si>
  <si>
    <t>552001001</t>
  </si>
  <si>
    <t>20-02-2004 00:00:00</t>
  </si>
  <si>
    <t>31159307</t>
  </si>
  <si>
    <t>МБУ "РЦОУ в сфере образования" Седельниковского МР</t>
  </si>
  <si>
    <t>5533006887</t>
  </si>
  <si>
    <t>553301001</t>
  </si>
  <si>
    <t>31436819</t>
  </si>
  <si>
    <t>МП "АТК" Азовского ННМР Омской области</t>
  </si>
  <si>
    <t>5509011967</t>
  </si>
  <si>
    <t>550901001</t>
  </si>
  <si>
    <t>05-08-2020 00:00:00</t>
  </si>
  <si>
    <t>26358988</t>
  </si>
  <si>
    <t>МП "Заливинское КХ"</t>
  </si>
  <si>
    <t>5535006709</t>
  </si>
  <si>
    <t>26358990</t>
  </si>
  <si>
    <t>МП "Искра"</t>
  </si>
  <si>
    <t>5535008093</t>
  </si>
  <si>
    <t>11-01-2007 00:00:00</t>
  </si>
  <si>
    <t>26374195</t>
  </si>
  <si>
    <t>МП "Коммунальник"</t>
  </si>
  <si>
    <t>5537009198</t>
  </si>
  <si>
    <t>553701001</t>
  </si>
  <si>
    <t>09-06-2008 00:00:00</t>
  </si>
  <si>
    <t>26374181</t>
  </si>
  <si>
    <t>МП "Орбита"</t>
  </si>
  <si>
    <t>5535007759</t>
  </si>
  <si>
    <t>09-03-2006 00:00:00</t>
  </si>
  <si>
    <t>31324611</t>
  </si>
  <si>
    <t>МП "РВС"</t>
  </si>
  <si>
    <t>5512007015</t>
  </si>
  <si>
    <t>09-07-2019 00:00:00</t>
  </si>
  <si>
    <t>31450381</t>
  </si>
  <si>
    <t>МП "РКС"</t>
  </si>
  <si>
    <t>5512007093</t>
  </si>
  <si>
    <t>18-08-2020 00:00:00</t>
  </si>
  <si>
    <t>26606077</t>
  </si>
  <si>
    <t>МП "Соцтепло" АННМР Омской области</t>
  </si>
  <si>
    <t>5509007110</t>
  </si>
  <si>
    <t>24-06-2010 00:00:00</t>
  </si>
  <si>
    <t>31454129</t>
  </si>
  <si>
    <t>МП "Тепловодоканал"</t>
  </si>
  <si>
    <t>5512007103</t>
  </si>
  <si>
    <t>16-10-2020 00:00:00</t>
  </si>
  <si>
    <t>26606127</t>
  </si>
  <si>
    <t>МП ПОКХ Азовского ННМР</t>
  </si>
  <si>
    <t>5509007086</t>
  </si>
  <si>
    <t>19-04-2010 00:00:00</t>
  </si>
  <si>
    <t>26487656</t>
  </si>
  <si>
    <t>МП г. Омска "Тепловая компания"</t>
  </si>
  <si>
    <t>5501016762</t>
  </si>
  <si>
    <t>26374175</t>
  </si>
  <si>
    <t>МУП "Аква"</t>
  </si>
  <si>
    <t>5535008174</t>
  </si>
  <si>
    <t>31153503</t>
  </si>
  <si>
    <t>МУП "БКК"</t>
  </si>
  <si>
    <t>5510010012</t>
  </si>
  <si>
    <t>551001001</t>
  </si>
  <si>
    <t>15-06-2018 00:00:00</t>
  </si>
  <si>
    <t>31423717</t>
  </si>
  <si>
    <t>МУП "Баженовское ЖКХ"</t>
  </si>
  <si>
    <t>5532008384</t>
  </si>
  <si>
    <t>553201001</t>
  </si>
  <si>
    <t>28-04-2020 00:00:00</t>
  </si>
  <si>
    <t>26374129</t>
  </si>
  <si>
    <t>МУП "Бергамакское"</t>
  </si>
  <si>
    <t>5522006765</t>
  </si>
  <si>
    <t>552201001</t>
  </si>
  <si>
    <t>30359287</t>
  </si>
  <si>
    <t>МУП "Водоканал ОМР"</t>
  </si>
  <si>
    <t>5528031060</t>
  </si>
  <si>
    <t>18-05-2015 00:00:00</t>
  </si>
  <si>
    <t>26374187</t>
  </si>
  <si>
    <t>МУП "Восход"</t>
  </si>
  <si>
    <t>5535008255</t>
  </si>
  <si>
    <t>31520420</t>
  </si>
  <si>
    <t>МУП "Знаменское ЖКХ"</t>
  </si>
  <si>
    <t>5513006215</t>
  </si>
  <si>
    <t>01-07-2021 00:00:00</t>
  </si>
  <si>
    <t>26439408</t>
  </si>
  <si>
    <t>МУП "Исток"</t>
  </si>
  <si>
    <t>5535008921</t>
  </si>
  <si>
    <t>30854502</t>
  </si>
  <si>
    <t>МУП "Колосовская РСО"</t>
  </si>
  <si>
    <t>5516003653</t>
  </si>
  <si>
    <t>551601001</t>
  </si>
  <si>
    <t>27-10-2016 00:00:00</t>
  </si>
  <si>
    <t>31431594</t>
  </si>
  <si>
    <t>МУП "Колосовское"</t>
  </si>
  <si>
    <t>5516900100</t>
  </si>
  <si>
    <t>26422202</t>
  </si>
  <si>
    <t>МУП "Коммунальник"</t>
  </si>
  <si>
    <t>5516003163</t>
  </si>
  <si>
    <t>31326116</t>
  </si>
  <si>
    <t>5517011921</t>
  </si>
  <si>
    <t>551701001</t>
  </si>
  <si>
    <t>11-02-2019 00:00:00</t>
  </si>
  <si>
    <t>26374152</t>
  </si>
  <si>
    <t>5527007508</t>
  </si>
  <si>
    <t>552701001</t>
  </si>
  <si>
    <t>01-09-2006 00:00:00</t>
  </si>
  <si>
    <t>26417551</t>
  </si>
  <si>
    <t>МУП "Крутинское"</t>
  </si>
  <si>
    <t>5518007460</t>
  </si>
  <si>
    <t>551801001</t>
  </si>
  <si>
    <t>19-06-2008 00:00:00</t>
  </si>
  <si>
    <t>31330066</t>
  </si>
  <si>
    <t>МУП "МГКХ"</t>
  </si>
  <si>
    <t>5514015572</t>
  </si>
  <si>
    <t>20-09-2018 00:00:00</t>
  </si>
  <si>
    <t>31437668</t>
  </si>
  <si>
    <t>МУП "Москаленский коммунальник"</t>
  </si>
  <si>
    <t>5521014763</t>
  </si>
  <si>
    <t>552101001</t>
  </si>
  <si>
    <t>28-06-2019 00:00:00</t>
  </si>
  <si>
    <t>31435945</t>
  </si>
  <si>
    <t>МУП "Нижнеиртышское ЖКХ"</t>
  </si>
  <si>
    <t>5532008377</t>
  </si>
  <si>
    <t>27830267</t>
  </si>
  <si>
    <t>МУП "Нижнеомский коммунальник"</t>
  </si>
  <si>
    <t>5524200172</t>
  </si>
  <si>
    <t>552401001</t>
  </si>
  <si>
    <t>24-04-2012 00:00:00</t>
  </si>
  <si>
    <t>30374725</t>
  </si>
  <si>
    <t>МУП "Нововаршавская тепловая компания"</t>
  </si>
  <si>
    <t>5525011227</t>
  </si>
  <si>
    <t>552501001</t>
  </si>
  <si>
    <t>04-12-2015 00:00:00</t>
  </si>
  <si>
    <t>31617288</t>
  </si>
  <si>
    <t>МУП "ПТК"</t>
  </si>
  <si>
    <t>5530008090</t>
  </si>
  <si>
    <t>553001001</t>
  </si>
  <si>
    <t>11-08-2022 00:00:00</t>
  </si>
  <si>
    <t>30836061</t>
  </si>
  <si>
    <t>МУП "Павлоградское"</t>
  </si>
  <si>
    <t>5529008521</t>
  </si>
  <si>
    <t>552901001</t>
  </si>
  <si>
    <t>29-06-2016 00:00:00</t>
  </si>
  <si>
    <t>30835834</t>
  </si>
  <si>
    <t>МУП "РСТ" ОМР</t>
  </si>
  <si>
    <t>5528033035</t>
  </si>
  <si>
    <t>24-06-2016 00:00:00</t>
  </si>
  <si>
    <t>31073200</t>
  </si>
  <si>
    <t>МУП "Седельниковский тепловик"</t>
  </si>
  <si>
    <t>5533003149</t>
  </si>
  <si>
    <t>23-03-2018 00:00:00</t>
  </si>
  <si>
    <t>30985755</t>
  </si>
  <si>
    <t>МУП "Сибирь"</t>
  </si>
  <si>
    <t>5536005666</t>
  </si>
  <si>
    <t>553601001</t>
  </si>
  <si>
    <t>25-10-2017 00:00:00</t>
  </si>
  <si>
    <t>30961043</t>
  </si>
  <si>
    <t>МУП "ТЭС"</t>
  </si>
  <si>
    <t>5517011752</t>
  </si>
  <si>
    <t>06-09-2017 00:00:00</t>
  </si>
  <si>
    <t>30355895</t>
  </si>
  <si>
    <t>МУП "Тарское ПОКХ"</t>
  </si>
  <si>
    <t>5535008110</t>
  </si>
  <si>
    <t>10-09-2015 00:00:00</t>
  </si>
  <si>
    <t>31310649</t>
  </si>
  <si>
    <t>МУП "Тепло-Ресурс"</t>
  </si>
  <si>
    <t>5532008271</t>
  </si>
  <si>
    <t>08-05-2019 00:00:00</t>
  </si>
  <si>
    <t>29648000</t>
  </si>
  <si>
    <t>МУП "Тепловая компания"</t>
  </si>
  <si>
    <t>5514009716</t>
  </si>
  <si>
    <t>551401001</t>
  </si>
  <si>
    <t>20-07-2015 00:00:00</t>
  </si>
  <si>
    <t>30808298</t>
  </si>
  <si>
    <t>МУП "Тепловик"</t>
  </si>
  <si>
    <t>5509009990</t>
  </si>
  <si>
    <t>20-05-2016 00:00:00</t>
  </si>
  <si>
    <t>31212729</t>
  </si>
  <si>
    <t>5531010503</t>
  </si>
  <si>
    <t>553101001</t>
  </si>
  <si>
    <t>29-10-2018 00:00:00</t>
  </si>
  <si>
    <t>29648201</t>
  </si>
  <si>
    <t>МУП "Тепловодоснабжение"</t>
  </si>
  <si>
    <t>5539015020</t>
  </si>
  <si>
    <t>553901001</t>
  </si>
  <si>
    <t>17-08-2015 00:00:00</t>
  </si>
  <si>
    <t>26358959</t>
  </si>
  <si>
    <t>МУП "Теплосеть-1"</t>
  </si>
  <si>
    <t>5522006081</t>
  </si>
  <si>
    <t>15-09-2008 00:00:00</t>
  </si>
  <si>
    <t>31635397</t>
  </si>
  <si>
    <t>МУП "Теплоснабжение"</t>
  </si>
  <si>
    <t>5539015662</t>
  </si>
  <si>
    <t>20-10-2022 00:00:00</t>
  </si>
  <si>
    <t>30355309</t>
  </si>
  <si>
    <t>МУП "Усть-Ишимский Тепловик"</t>
  </si>
  <si>
    <t>5538005020</t>
  </si>
  <si>
    <t>553801001</t>
  </si>
  <si>
    <t>17-07-2015 00:00:00</t>
  </si>
  <si>
    <t>31208129</t>
  </si>
  <si>
    <t>МУП "Хохловское ЖКХ"</t>
  </si>
  <si>
    <t>5532008190</t>
  </si>
  <si>
    <t>31-07-2018 00:00:00</t>
  </si>
  <si>
    <t>26486121</t>
  </si>
  <si>
    <t>МУП "Хуторок"</t>
  </si>
  <si>
    <t>5535008270</t>
  </si>
  <si>
    <t>28424636</t>
  </si>
  <si>
    <t>МУП "Чапаевское"</t>
  </si>
  <si>
    <t>5516003639</t>
  </si>
  <si>
    <t>17-05-2013 00:00:00</t>
  </si>
  <si>
    <t>30343820</t>
  </si>
  <si>
    <t>МУП «Жилищное коммунальное хозяйство Марьяновское»</t>
  </si>
  <si>
    <t>5520010727</t>
  </si>
  <si>
    <t>19-06-2015 00:00:00</t>
  </si>
  <si>
    <t>28981642</t>
  </si>
  <si>
    <t>МУП АИМР ОО "Коммунальное хозяйство "Социальное"</t>
  </si>
  <si>
    <t>5514900217</t>
  </si>
  <si>
    <t>11-07-2014 00:00:00</t>
  </si>
  <si>
    <t>26358999</t>
  </si>
  <si>
    <t>МУП ЖКХ "Бекишевское"</t>
  </si>
  <si>
    <t>5537008959</t>
  </si>
  <si>
    <t>27571634</t>
  </si>
  <si>
    <t>МУП КХ "Социальное"</t>
  </si>
  <si>
    <t>5515200560</t>
  </si>
  <si>
    <t>551501001</t>
  </si>
  <si>
    <t>12-10-2011 00:00:00</t>
  </si>
  <si>
    <t>28450280</t>
  </si>
  <si>
    <t>МУП Нововаршавского муниципального района "Коммунальник"</t>
  </si>
  <si>
    <t>5525200256</t>
  </si>
  <si>
    <t>30-12-2013 00:00:00</t>
  </si>
  <si>
    <t>26374168</t>
  </si>
  <si>
    <t>МУП Саргатского района "Новотроицкое ЖКХ"</t>
  </si>
  <si>
    <t>5532006612</t>
  </si>
  <si>
    <t>26485582</t>
  </si>
  <si>
    <t>ОАО "Коммунальник"</t>
  </si>
  <si>
    <t>5528203801</t>
  </si>
  <si>
    <t>26487700</t>
  </si>
  <si>
    <t>ОАО "Оммет"</t>
  </si>
  <si>
    <t>5503035087</t>
  </si>
  <si>
    <t>26358901</t>
  </si>
  <si>
    <t>ОАО "Омскавтотранс"</t>
  </si>
  <si>
    <t>5503038440</t>
  </si>
  <si>
    <t>26358918</t>
  </si>
  <si>
    <t>ОАО "Омский аэропорт"</t>
  </si>
  <si>
    <t>5507028605</t>
  </si>
  <si>
    <t>31442422</t>
  </si>
  <si>
    <t>ООО "АРТ-инжиниринг ИНВЕСТ"</t>
  </si>
  <si>
    <t>5522007617</t>
  </si>
  <si>
    <t>19-06-2017 00:00:00</t>
  </si>
  <si>
    <t>26417934</t>
  </si>
  <si>
    <t>ООО "Алаботинское ЖКХ"</t>
  </si>
  <si>
    <t>5531007860</t>
  </si>
  <si>
    <t>29-01-2008 00:00:00</t>
  </si>
  <si>
    <t>28941720</t>
  </si>
  <si>
    <t>ООО "Алерон"</t>
  </si>
  <si>
    <t>5501257550</t>
  </si>
  <si>
    <t>05-05-2014 00:00:00</t>
  </si>
  <si>
    <t>30854271</t>
  </si>
  <si>
    <t>5507164809</t>
  </si>
  <si>
    <t>15-06-2016 00:00:00</t>
  </si>
  <si>
    <t>30359281</t>
  </si>
  <si>
    <t>ООО "Атлант"</t>
  </si>
  <si>
    <t>5512006477</t>
  </si>
  <si>
    <t>08-04-2015 00:00:00</t>
  </si>
  <si>
    <t>26358951</t>
  </si>
  <si>
    <t>ООО "Боголюбовское ЖКХ"</t>
  </si>
  <si>
    <t>5519503943</t>
  </si>
  <si>
    <t>26418071</t>
  </si>
  <si>
    <t>ООО "Большегривская тепловая компания"</t>
  </si>
  <si>
    <t>5525010939</t>
  </si>
  <si>
    <t>16-07-2009 00:00:00</t>
  </si>
  <si>
    <t>26417819</t>
  </si>
  <si>
    <t>ООО "Большереченское хлебоприемное предприятие"</t>
  </si>
  <si>
    <t>5510007732</t>
  </si>
  <si>
    <t>31457048</t>
  </si>
  <si>
    <t>ООО "ВЛАДСТРОЙ"</t>
  </si>
  <si>
    <t>5501187750</t>
  </si>
  <si>
    <t>15-12-2020 00:00:00</t>
  </si>
  <si>
    <t>31041369</t>
  </si>
  <si>
    <t>ООО "Врубелево-Тепло"</t>
  </si>
  <si>
    <t>5503158794</t>
  </si>
  <si>
    <t>19-12-2017 00:00:00</t>
  </si>
  <si>
    <t>26787495</t>
  </si>
  <si>
    <t>ООО "Горьковский Коммунальник"</t>
  </si>
  <si>
    <t>5512006050</t>
  </si>
  <si>
    <t>26485473</t>
  </si>
  <si>
    <t>ООО "Дом отдыха "Русский Лес"</t>
  </si>
  <si>
    <t>5528200984</t>
  </si>
  <si>
    <t>26359008</t>
  </si>
  <si>
    <t>ООО "Екатеринославское ЖКХ"</t>
  </si>
  <si>
    <t>5540007779</t>
  </si>
  <si>
    <t>554001001</t>
  </si>
  <si>
    <t>26418096</t>
  </si>
  <si>
    <t>ООО "Ермаковская тепловая компания"</t>
  </si>
  <si>
    <t>5525010953</t>
  </si>
  <si>
    <t>17-07-2009 00:00:00</t>
  </si>
  <si>
    <t>26358975</t>
  </si>
  <si>
    <t>ООО "ЖКХ Иртышское"</t>
  </si>
  <si>
    <t>5528027401</t>
  </si>
  <si>
    <t>25-08-2006 00:00:00</t>
  </si>
  <si>
    <t>26358953</t>
  </si>
  <si>
    <t>ООО "ЖКХ Родник"</t>
  </si>
  <si>
    <t>5519504256</t>
  </si>
  <si>
    <t>31420227</t>
  </si>
  <si>
    <t>ООО "ЗМК Мост"</t>
  </si>
  <si>
    <t>7714968470</t>
  </si>
  <si>
    <t>28448060</t>
  </si>
  <si>
    <t>ООО "Исток"</t>
  </si>
  <si>
    <t>5535009964</t>
  </si>
  <si>
    <t>19-09-2013 00:00:00</t>
  </si>
  <si>
    <t>26607742</t>
  </si>
  <si>
    <t>ООО "КСМ "Сибирский железобетон-Тех"</t>
  </si>
  <si>
    <t>5501215775</t>
  </si>
  <si>
    <t>19-01-2009 00:00:00</t>
  </si>
  <si>
    <t>26358949</t>
  </si>
  <si>
    <t>ООО "Камышловское ЖКХ"</t>
  </si>
  <si>
    <t>5519008650</t>
  </si>
  <si>
    <t>31159213</t>
  </si>
  <si>
    <t>ООО "Комплекстеплосервис"</t>
  </si>
  <si>
    <t>5504150798</t>
  </si>
  <si>
    <t>550401001</t>
  </si>
  <si>
    <t>11-10-2017 00:00:00</t>
  </si>
  <si>
    <t>28953315</t>
  </si>
  <si>
    <t>ООО "Котельная "Первый кирпичный"</t>
  </si>
  <si>
    <t>5503253303</t>
  </si>
  <si>
    <t>23-10-2014 00:00:00</t>
  </si>
  <si>
    <t>28423863</t>
  </si>
  <si>
    <t>ООО "Лузинская Тепловая Компания"</t>
  </si>
  <si>
    <t>5528210887</t>
  </si>
  <si>
    <t>13-05-2013 00:00:00</t>
  </si>
  <si>
    <t>26358952</t>
  </si>
  <si>
    <t>ООО "Любино-Малоросское ЖКХ"</t>
  </si>
  <si>
    <t>5519503950</t>
  </si>
  <si>
    <t>26602095</t>
  </si>
  <si>
    <t>ООО "Любинское ЖКХ"</t>
  </si>
  <si>
    <t>5519504993</t>
  </si>
  <si>
    <t>28506219</t>
  </si>
  <si>
    <t>ООО "Малая генерация"</t>
  </si>
  <si>
    <t>5407469733</t>
  </si>
  <si>
    <t>19-10-2011 00:00:00</t>
  </si>
  <si>
    <t>26358960</t>
  </si>
  <si>
    <t>ООО "Мангут"</t>
  </si>
  <si>
    <t>5523005066</t>
  </si>
  <si>
    <t>552301001</t>
  </si>
  <si>
    <t>26-10-2006 00:00:00</t>
  </si>
  <si>
    <t>27588512</t>
  </si>
  <si>
    <t>ООО "Мечта"</t>
  </si>
  <si>
    <t>5501229062</t>
  </si>
  <si>
    <t>22-10-2010 00:00:00</t>
  </si>
  <si>
    <t>26358919</t>
  </si>
  <si>
    <t>ООО "Микрорайон"</t>
  </si>
  <si>
    <t>5507033972</t>
  </si>
  <si>
    <t>28953304</t>
  </si>
  <si>
    <t>ООО "Монтажник 1"</t>
  </si>
  <si>
    <t>5532007447</t>
  </si>
  <si>
    <t>01-03-2010 00:00:00</t>
  </si>
  <si>
    <t>30365255</t>
  </si>
  <si>
    <t>ООО "Муромцевский лен"</t>
  </si>
  <si>
    <t>5522900147</t>
  </si>
  <si>
    <t>21-10-2015 00:00:00</t>
  </si>
  <si>
    <t>28934864</t>
  </si>
  <si>
    <t>ООО "Облэнергосеть"</t>
  </si>
  <si>
    <t>5539200464</t>
  </si>
  <si>
    <t>22-05-2014 00:00:00</t>
  </si>
  <si>
    <t>26358913</t>
  </si>
  <si>
    <t>ООО "Омсктехуглерод"</t>
  </si>
  <si>
    <t>5506066492</t>
  </si>
  <si>
    <t>771401001</t>
  </si>
  <si>
    <t>26358948</t>
  </si>
  <si>
    <t>ООО "ПКФ Исток"</t>
  </si>
  <si>
    <t>5519008610</t>
  </si>
  <si>
    <t>26486169</t>
  </si>
  <si>
    <t>ООО "Прииртышье"</t>
  </si>
  <si>
    <t>5524003833</t>
  </si>
  <si>
    <t>29-01-2010 00:00:00</t>
  </si>
  <si>
    <t>28267136</t>
  </si>
  <si>
    <t>ООО "Промэнергосервис"</t>
  </si>
  <si>
    <t>5501247569</t>
  </si>
  <si>
    <t>30953121</t>
  </si>
  <si>
    <t>ООО "РТС"</t>
  </si>
  <si>
    <t>5503171467</t>
  </si>
  <si>
    <t>20-09-2017 00:00:00</t>
  </si>
  <si>
    <t>31211880</t>
  </si>
  <si>
    <t>5539015454</t>
  </si>
  <si>
    <t>27998202</t>
  </si>
  <si>
    <t>ООО "Расчетный центр"</t>
  </si>
  <si>
    <t>5534021221</t>
  </si>
  <si>
    <t>553401001</t>
  </si>
  <si>
    <t>21-10-2010 00:00:00</t>
  </si>
  <si>
    <t>29648197</t>
  </si>
  <si>
    <t>ООО "Регион-Энергокомплекс"</t>
  </si>
  <si>
    <t>5539014997</t>
  </si>
  <si>
    <t>06-08-2015 00:00:00</t>
  </si>
  <si>
    <t>26602071</t>
  </si>
  <si>
    <t>ООО "СОДРУЖЕСТВО"</t>
  </si>
  <si>
    <t>5519504834</t>
  </si>
  <si>
    <t>02-08-2010 00:00:00</t>
  </si>
  <si>
    <t>30845624</t>
  </si>
  <si>
    <t>ООО "Сибирь-Энергоресурс"</t>
  </si>
  <si>
    <t>5503168062</t>
  </si>
  <si>
    <t>09-09-2016 00:00:00</t>
  </si>
  <si>
    <t>30985765</t>
  </si>
  <si>
    <t>ООО "Сибком"</t>
  </si>
  <si>
    <t>5401965407</t>
  </si>
  <si>
    <t>540101001</t>
  </si>
  <si>
    <t>27-10-2017 00:00:00</t>
  </si>
  <si>
    <t>28941727</t>
  </si>
  <si>
    <t>ООО "Скайнет"</t>
  </si>
  <si>
    <t>5501229986</t>
  </si>
  <si>
    <t>01-12-2010 00:00:00</t>
  </si>
  <si>
    <t>28868608</t>
  </si>
  <si>
    <t>ООО "Современные технологии"</t>
  </si>
  <si>
    <t>5501236140</t>
  </si>
  <si>
    <t>30991667</t>
  </si>
  <si>
    <t>ООО "ТД "ЛЮБИНСКИЙ"</t>
  </si>
  <si>
    <t>5507140597</t>
  </si>
  <si>
    <t>28981624</t>
  </si>
  <si>
    <t>ООО "ТеплоСиб"</t>
  </si>
  <si>
    <t>5506077825</t>
  </si>
  <si>
    <t>12-03-2015 00:00:00</t>
  </si>
  <si>
    <t>28981104</t>
  </si>
  <si>
    <t>ООО "Тепловая компания Калачинская"</t>
  </si>
  <si>
    <t>5515013024</t>
  </si>
  <si>
    <t>25-05-2015 00:00:00</t>
  </si>
  <si>
    <t>26606229</t>
  </si>
  <si>
    <t>ООО "Тепловая компания"</t>
  </si>
  <si>
    <t>5515200151</t>
  </si>
  <si>
    <t>30856564</t>
  </si>
  <si>
    <t>ООО "Тепловик"</t>
  </si>
  <si>
    <t>5503170262</t>
  </si>
  <si>
    <t>05-12-2016 00:00:00</t>
  </si>
  <si>
    <t>30351007</t>
  </si>
  <si>
    <t>5512006558</t>
  </si>
  <si>
    <t>26602082</t>
  </si>
  <si>
    <t>5519200025</t>
  </si>
  <si>
    <t>26789924</t>
  </si>
  <si>
    <t>5523005468</t>
  </si>
  <si>
    <t>24-12-2010 00:00:00</t>
  </si>
  <si>
    <t>26418462</t>
  </si>
  <si>
    <t>5530005290</t>
  </si>
  <si>
    <t>15-11-2008 00:00:00</t>
  </si>
  <si>
    <t>26359007</t>
  </si>
  <si>
    <t>5540007320</t>
  </si>
  <si>
    <t>30952588</t>
  </si>
  <si>
    <t>ООО "Тепловик-1"</t>
  </si>
  <si>
    <t>5534013319</t>
  </si>
  <si>
    <t>18-09-2017 00:00:00</t>
  </si>
  <si>
    <t>26358957</t>
  </si>
  <si>
    <t>ООО "Тепловые сети и котельные"</t>
  </si>
  <si>
    <t>5520007636</t>
  </si>
  <si>
    <t>31448737</t>
  </si>
  <si>
    <t>ООО "Тепловые системы"</t>
  </si>
  <si>
    <t>5517012033</t>
  </si>
  <si>
    <t>30-07-2020 00:00:00</t>
  </si>
  <si>
    <t>26487702</t>
  </si>
  <si>
    <t>ООО "Теплогенерирующий комплекс"</t>
  </si>
  <si>
    <t>5503109356</t>
  </si>
  <si>
    <t>31495537</t>
  </si>
  <si>
    <t>ООО "Теплодом"</t>
  </si>
  <si>
    <t>5507276100</t>
  </si>
  <si>
    <t>07-05-2021 00:00:00</t>
  </si>
  <si>
    <t>31203312</t>
  </si>
  <si>
    <t>ООО "Теплоком"</t>
  </si>
  <si>
    <t>5512006999</t>
  </si>
  <si>
    <t>06-07-2018 00:00:00</t>
  </si>
  <si>
    <t>30358244</t>
  </si>
  <si>
    <t>ООО "Теплокоммунсервис"</t>
  </si>
  <si>
    <t>5539014972</t>
  </si>
  <si>
    <t>05-11-2015 00:00:00</t>
  </si>
  <si>
    <t>30993167</t>
  </si>
  <si>
    <t>ООО "Теплосервис"</t>
  </si>
  <si>
    <t>5511003748</t>
  </si>
  <si>
    <t>551101001</t>
  </si>
  <si>
    <t>24-11-2017 00:00:00</t>
  </si>
  <si>
    <t>29648036</t>
  </si>
  <si>
    <t>ООО "Теплосетевая компания"</t>
  </si>
  <si>
    <t>5504244372</t>
  </si>
  <si>
    <t>05-02-2014 00:00:00</t>
  </si>
  <si>
    <t>30856570</t>
  </si>
  <si>
    <t>ООО "Теплоцентр"</t>
  </si>
  <si>
    <t>5536006162</t>
  </si>
  <si>
    <t>14-10-2015 00:00:00</t>
  </si>
  <si>
    <t>31255164</t>
  </si>
  <si>
    <t>ООО "ТехноСнаб"</t>
  </si>
  <si>
    <t>5535900225</t>
  </si>
  <si>
    <t>04-12-2014 00:00:00</t>
  </si>
  <si>
    <t>31460305</t>
  </si>
  <si>
    <t>ООО "Техносервис"</t>
  </si>
  <si>
    <t>5535017154</t>
  </si>
  <si>
    <t>30845516</t>
  </si>
  <si>
    <t>ООО "Торговый дом"</t>
  </si>
  <si>
    <t>5517201249</t>
  </si>
  <si>
    <t>17-02-2014 00:00:00</t>
  </si>
  <si>
    <t>26811005</t>
  </si>
  <si>
    <t>ООО "Тюкалинские тепловые сети и котельные"</t>
  </si>
  <si>
    <t>5537009494</t>
  </si>
  <si>
    <t>11-02-2011 00:00:00</t>
  </si>
  <si>
    <t>26358973</t>
  </si>
  <si>
    <t>ООО "УК "Лузинское ЖКХ"</t>
  </si>
  <si>
    <t>5528023950</t>
  </si>
  <si>
    <t>14-06-2005 00:00:00</t>
  </si>
  <si>
    <t>26602106</t>
  </si>
  <si>
    <t>ООО "ЦЕНТРАЛЬ"</t>
  </si>
  <si>
    <t>5519200032</t>
  </si>
  <si>
    <t>26438662</t>
  </si>
  <si>
    <t>ООО "Шербакульское райпо"</t>
  </si>
  <si>
    <t>5540008010</t>
  </si>
  <si>
    <t>31341039</t>
  </si>
  <si>
    <t>ООО "Энергопоставка"</t>
  </si>
  <si>
    <t>5506176897</t>
  </si>
  <si>
    <t>01-09-2019 00:00:00</t>
  </si>
  <si>
    <t>30854298</t>
  </si>
  <si>
    <t>ООО "Юнион"</t>
  </si>
  <si>
    <t>5507165087</t>
  </si>
  <si>
    <t>31434719</t>
  </si>
  <si>
    <t>ООО «Лайт-Аква»</t>
  </si>
  <si>
    <t>5501209757</t>
  </si>
  <si>
    <t>31475585</t>
  </si>
  <si>
    <t>ООО СМУ-9 СБ "Космическое"</t>
  </si>
  <si>
    <t>5517010886</t>
  </si>
  <si>
    <t>540201001</t>
  </si>
  <si>
    <t>28942807</t>
  </si>
  <si>
    <t>ООО Строительно-монтажный трест "Стройбетон"</t>
  </si>
  <si>
    <t>5517200848</t>
  </si>
  <si>
    <t>26-09-2012 00:00:00</t>
  </si>
  <si>
    <t>26417987</t>
  </si>
  <si>
    <t>ООО УК "Байкал"</t>
  </si>
  <si>
    <t>5511003339</t>
  </si>
  <si>
    <t>31186716</t>
  </si>
  <si>
    <t>ООО УК "Теплосервис"</t>
  </si>
  <si>
    <t>5521900105</t>
  </si>
  <si>
    <t>24-02-2014 00:00:00</t>
  </si>
  <si>
    <t>28461650</t>
  </si>
  <si>
    <t>ООО Холдинговая компания  "СТМ-Омск"</t>
  </si>
  <si>
    <t>5503242260</t>
  </si>
  <si>
    <t>16-04-2013 00:00:00</t>
  </si>
  <si>
    <t>28951371</t>
  </si>
  <si>
    <t>ООО" ПТЭ"</t>
  </si>
  <si>
    <t>5506233930</t>
  </si>
  <si>
    <t>12-12-2014 00:00:00</t>
  </si>
  <si>
    <t>28980656</t>
  </si>
  <si>
    <t>Общество с ограниченной ответственностью "Тепловая компания"</t>
  </si>
  <si>
    <t>5503084165</t>
  </si>
  <si>
    <t>26-10-2004 00:00:00</t>
  </si>
  <si>
    <t>31044147</t>
  </si>
  <si>
    <t>Омский РВПиС</t>
  </si>
  <si>
    <t>5504002648</t>
  </si>
  <si>
    <t>550743001</t>
  </si>
  <si>
    <t>21-11-2017 00:00:00</t>
  </si>
  <si>
    <t>26320206</t>
  </si>
  <si>
    <t>ПАО "Сатурн"</t>
  </si>
  <si>
    <t>5508000955</t>
  </si>
  <si>
    <t>28942793</t>
  </si>
  <si>
    <t>ПУ ФСБ России по Омской области</t>
  </si>
  <si>
    <t>5504102498</t>
  </si>
  <si>
    <t>13-03-2015 00:00:00</t>
  </si>
  <si>
    <t>26602352</t>
  </si>
  <si>
    <t>Путевая машинная станция №22 - структурное подразделение Западно-Сибирской дирекции по ремонту пути - структурного подразделения Центральной дирекции по ремонту пути - филиала ОАО "РЖД"</t>
  </si>
  <si>
    <t>550531032</t>
  </si>
  <si>
    <t>27553153</t>
  </si>
  <si>
    <t>САУ "Подгородный лесхоз"</t>
  </si>
  <si>
    <t>5528210647</t>
  </si>
  <si>
    <t>26358907</t>
  </si>
  <si>
    <t>ФБУ "Администрация "Обь-Иртышводпуть"</t>
  </si>
  <si>
    <t>28966745</t>
  </si>
  <si>
    <t>ФКУ ИК-12 УФСИН России по Омской области</t>
  </si>
  <si>
    <t>5528010172</t>
  </si>
  <si>
    <t>28981772</t>
  </si>
  <si>
    <t>ФКУ ИК-3 УФСИН РОССИИ ПО ОМСКОЙ ОБЛАСТИ</t>
  </si>
  <si>
    <t>5501048475</t>
  </si>
  <si>
    <t>19-12-1997 00:00:00</t>
  </si>
  <si>
    <t>26420278</t>
  </si>
  <si>
    <t>Филиал ПАО "Россети Сибирь" - "Омскэнерго"</t>
  </si>
  <si>
    <t>2460069527</t>
  </si>
  <si>
    <t>550343001</t>
  </si>
  <si>
    <t>01-04-2008 00:00:00</t>
  </si>
  <si>
    <t>30914574</t>
  </si>
  <si>
    <t>Филиал ФГБУ "ЦЖКУ" МИНОБОРОНЫ РОССИИ (по ЦВО)</t>
  </si>
  <si>
    <t>7729314745</t>
  </si>
  <si>
    <t>667043001</t>
  </si>
  <si>
    <t>27366801</t>
  </si>
  <si>
    <t>филиал ОАО "РЭУ"  "Новосибирский"</t>
  </si>
  <si>
    <t>7714783092</t>
  </si>
  <si>
    <t>540543001</t>
  </si>
  <si>
    <t>18-06-2009 00:00:00</t>
  </si>
  <si>
    <t>31511407</t>
  </si>
  <si>
    <t>АДМИНИСТРАЦИЯ АТИРСКОГО СЕЛЬСКОГО ПОСЕЛЕНИЯ ТАРСКОГО МУНИЦИПАЛЬНОГО РАЙОНА ОМСКОЙ ОБЛАСТИ</t>
  </si>
  <si>
    <t>5535017355</t>
  </si>
  <si>
    <t>03-02-2021 00:00:00</t>
  </si>
  <si>
    <t>26358903</t>
  </si>
  <si>
    <t>АО "АК Омскагрегат"</t>
  </si>
  <si>
    <t>5503067547</t>
  </si>
  <si>
    <t>29650614</t>
  </si>
  <si>
    <t>АО "Большеатмасское"</t>
  </si>
  <si>
    <t>5539000056</t>
  </si>
  <si>
    <t>30-12-1992 00:00:00</t>
  </si>
  <si>
    <t>31165982</t>
  </si>
  <si>
    <t>АО "НТК "Криогенная техника"</t>
  </si>
  <si>
    <t>7805730570</t>
  </si>
  <si>
    <t>780501001</t>
  </si>
  <si>
    <t>25-07-2018 00:00:00</t>
  </si>
  <si>
    <t>30793527</t>
  </si>
  <si>
    <t>АО "ОАЗ"</t>
  </si>
  <si>
    <t>5503161109</t>
  </si>
  <si>
    <t>29-03-2016 00:00:00</t>
  </si>
  <si>
    <t>26380824</t>
  </si>
  <si>
    <t>АО "ОмскВодоканал"</t>
  </si>
  <si>
    <t>5504097128</t>
  </si>
  <si>
    <t>26358940</t>
  </si>
  <si>
    <t>АО им. Кирова</t>
  </si>
  <si>
    <t>5518000104</t>
  </si>
  <si>
    <t>27630518</t>
  </si>
  <si>
    <t>ЗАО "Ермоловское"</t>
  </si>
  <si>
    <t>5515000240</t>
  </si>
  <si>
    <t>26851186</t>
  </si>
  <si>
    <t>ЗАО "Иртышское"</t>
  </si>
  <si>
    <t>5528003270</t>
  </si>
  <si>
    <t>08-07-2013 00:00:00</t>
  </si>
  <si>
    <t>30797827</t>
  </si>
  <si>
    <t>Звездинское МКУ "Административно-хозяйственное управление"</t>
  </si>
  <si>
    <t>5521900112</t>
  </si>
  <si>
    <t>31247118</t>
  </si>
  <si>
    <t>ИП Куприянов Александр Анатольевич</t>
  </si>
  <si>
    <t>551700630485</t>
  </si>
  <si>
    <t>10-01-2019 00:00:00</t>
  </si>
  <si>
    <t>31563319</t>
  </si>
  <si>
    <t>ИП Харитонов В.Е.</t>
  </si>
  <si>
    <t>552804549431</t>
  </si>
  <si>
    <t>26504124</t>
  </si>
  <si>
    <t>Ишимское РНУ АО "Транснефть- Западная Сибирь"</t>
  </si>
  <si>
    <t>720543001</t>
  </si>
  <si>
    <t>28078899</t>
  </si>
  <si>
    <t>КФХ Боченкова С.В.</t>
  </si>
  <si>
    <t>551000034085</t>
  </si>
  <si>
    <t>30917413</t>
  </si>
  <si>
    <t>КФХ Воробьев А.В.</t>
  </si>
  <si>
    <t>553510387275</t>
  </si>
  <si>
    <t>07-08-2013 00:00:00</t>
  </si>
  <si>
    <t>26374190</t>
  </si>
  <si>
    <t>КФХ Корнев</t>
  </si>
  <si>
    <t>553502387169</t>
  </si>
  <si>
    <t>30372149</t>
  </si>
  <si>
    <t>КФХ Креван О.А.</t>
  </si>
  <si>
    <t>553500410292</t>
  </si>
  <si>
    <t>22-12-2008 00:00:00</t>
  </si>
  <si>
    <t>26851118</t>
  </si>
  <si>
    <t>КФХ Плоцкого С. А.</t>
  </si>
  <si>
    <t>551600369206</t>
  </si>
  <si>
    <t>31357042</t>
  </si>
  <si>
    <t>КФХ Хоккерайн М.М.</t>
  </si>
  <si>
    <t>551300507656</t>
  </si>
  <si>
    <t>20-08-2015 00:00:00</t>
  </si>
  <si>
    <t>26612268</t>
  </si>
  <si>
    <t>КФХ Юрлагина Георгия Александровича</t>
  </si>
  <si>
    <t>553510085531</t>
  </si>
  <si>
    <t>30852890</t>
  </si>
  <si>
    <t>Казенное учреждение "Хозяйственное управление Администрации Алексеевского сельского поселения Москаленского муниципального района Омской области"</t>
  </si>
  <si>
    <t>5521008784</t>
  </si>
  <si>
    <t>20-07-2016 00:00:00</t>
  </si>
  <si>
    <t>31481912</t>
  </si>
  <si>
    <t>МБУ "Управление жилищно-коммунального хозяйства и благоустройства"</t>
  </si>
  <si>
    <t>5528049684</t>
  </si>
  <si>
    <t>22-03-2021 00:00:00</t>
  </si>
  <si>
    <t>31520127</t>
  </si>
  <si>
    <t>5528049980</t>
  </si>
  <si>
    <t>12-10-2021 00:00:00</t>
  </si>
  <si>
    <t>30854699</t>
  </si>
  <si>
    <t>МКУ "Поселковое хозяйство"</t>
  </si>
  <si>
    <t>5514008656</t>
  </si>
  <si>
    <t>22-01-2010 00:00:00</t>
  </si>
  <si>
    <t>26486171</t>
  </si>
  <si>
    <t>МКУ "Родник" АБСП ИМР</t>
  </si>
  <si>
    <t>5514008060</t>
  </si>
  <si>
    <t>30384172</t>
  </si>
  <si>
    <t>МКУ "Сельский коммунальщик"</t>
  </si>
  <si>
    <t>5514008663</t>
  </si>
  <si>
    <t>10-11-2015 00:00:00</t>
  </si>
  <si>
    <t>31020004</t>
  </si>
  <si>
    <t>МКУ "Хозяйственная группа администрации Красногорского сельского поселения"</t>
  </si>
  <si>
    <t>5530005719</t>
  </si>
  <si>
    <t>07-07-2001 00:00:00</t>
  </si>
  <si>
    <t>30872443</t>
  </si>
  <si>
    <t>МКУ "Хозяйственное управление"</t>
  </si>
  <si>
    <t>5521009114</t>
  </si>
  <si>
    <t>24-09-2014 00:00:00</t>
  </si>
  <si>
    <t>26439406</t>
  </si>
  <si>
    <t>МП "Ермак"</t>
  </si>
  <si>
    <t>5535008760</t>
  </si>
  <si>
    <t>26374182</t>
  </si>
  <si>
    <t>МП "Кедр"</t>
  </si>
  <si>
    <t>5535007830</t>
  </si>
  <si>
    <t>26374184</t>
  </si>
  <si>
    <t>МП "Луч"</t>
  </si>
  <si>
    <t>5535008103</t>
  </si>
  <si>
    <t>30853428</t>
  </si>
  <si>
    <t>МП "Респект"</t>
  </si>
  <si>
    <t>5535016785</t>
  </si>
  <si>
    <t>18-10-2016 00:00:00</t>
  </si>
  <si>
    <t>26374189</t>
  </si>
  <si>
    <t>МП "Черняевское"</t>
  </si>
  <si>
    <t>5535008512</t>
  </si>
  <si>
    <t>20-02-2008 00:00:00</t>
  </si>
  <si>
    <t>31456591</t>
  </si>
  <si>
    <t>МУП "ВОДОКАНАЛ"</t>
  </si>
  <si>
    <t>5522007776</t>
  </si>
  <si>
    <t>09-10-2020 00:00:00</t>
  </si>
  <si>
    <t>31212503</t>
  </si>
  <si>
    <t>МУП "Водник"</t>
  </si>
  <si>
    <t>5531010486</t>
  </si>
  <si>
    <t>31358498</t>
  </si>
  <si>
    <t>МУП "Водоканал"</t>
  </si>
  <si>
    <t>5516003727</t>
  </si>
  <si>
    <t>19-08-2019 00:00:00</t>
  </si>
  <si>
    <t>31356649</t>
  </si>
  <si>
    <t>5518009139</t>
  </si>
  <si>
    <t>15-11-2019 00:00:00</t>
  </si>
  <si>
    <t>29645758</t>
  </si>
  <si>
    <t>МУП "Водоснабжение"</t>
  </si>
  <si>
    <t>5515013017</t>
  </si>
  <si>
    <t>20-05-2015 00:00:00</t>
  </si>
  <si>
    <t>26374185</t>
  </si>
  <si>
    <t>МУП "Волна"</t>
  </si>
  <si>
    <t>5535008150</t>
  </si>
  <si>
    <t>19-03-2007 00:00:00</t>
  </si>
  <si>
    <t>28795422</t>
  </si>
  <si>
    <t>МУП "Екатерининское КХ"</t>
  </si>
  <si>
    <t>5535007195</t>
  </si>
  <si>
    <t>30387546</t>
  </si>
  <si>
    <t>МУП "ЖКК"</t>
  </si>
  <si>
    <t>5538005005</t>
  </si>
  <si>
    <t>10-04-2015 00:00:00</t>
  </si>
  <si>
    <t>26439142</t>
  </si>
  <si>
    <t>МУП "Иртыш"</t>
  </si>
  <si>
    <t>5522006821</t>
  </si>
  <si>
    <t>31224762</t>
  </si>
  <si>
    <t>МУП "Источник"</t>
  </si>
  <si>
    <t>5510010037</t>
  </si>
  <si>
    <t>09-10-2018 00:00:00</t>
  </si>
  <si>
    <t>26374127</t>
  </si>
  <si>
    <t>МУП "Коммунальник" Костинского СП</t>
  </si>
  <si>
    <t>5522006719</t>
  </si>
  <si>
    <t>31289498</t>
  </si>
  <si>
    <t>МУП "Магистральный"</t>
  </si>
  <si>
    <t>5528046838</t>
  </si>
  <si>
    <t>13-12-2018 00:00:00</t>
  </si>
  <si>
    <t>30938941</t>
  </si>
  <si>
    <t>МУП "Новокарасукское"</t>
  </si>
  <si>
    <t>5518008992</t>
  </si>
  <si>
    <t>10-07-2017 00:00:00</t>
  </si>
  <si>
    <t>31557477</t>
  </si>
  <si>
    <t>МУП "Родник"</t>
  </si>
  <si>
    <t>5535017475</t>
  </si>
  <si>
    <t>30-11-2021 00:00:00</t>
  </si>
  <si>
    <t>26374186</t>
  </si>
  <si>
    <t>МУП "Рубин"</t>
  </si>
  <si>
    <t>5535008199</t>
  </si>
  <si>
    <t>31520206</t>
  </si>
  <si>
    <t>МУП "СКБУ" ОМР</t>
  </si>
  <si>
    <t>5528211778</t>
  </si>
  <si>
    <t>26602047</t>
  </si>
  <si>
    <t>МУП "Сыропятское"</t>
  </si>
  <si>
    <t>5517200125</t>
  </si>
  <si>
    <t>26-02-2019 00:00:00</t>
  </si>
  <si>
    <t>31214108</t>
  </si>
  <si>
    <t>МУП "Тараводоканал"</t>
  </si>
  <si>
    <t>5535017059</t>
  </si>
  <si>
    <t>20-08-2018 00:00:00</t>
  </si>
  <si>
    <t>31270127</t>
  </si>
  <si>
    <t>МУП "Эководсервис"</t>
  </si>
  <si>
    <t>5539015447</t>
  </si>
  <si>
    <t>19-02-2019 00:00:00</t>
  </si>
  <si>
    <t>28085638</t>
  </si>
  <si>
    <t>МУП «НФС «Воскресенская»</t>
  </si>
  <si>
    <t>5515201050</t>
  </si>
  <si>
    <t>28870634</t>
  </si>
  <si>
    <t>МУП Водострой</t>
  </si>
  <si>
    <t>5536005190</t>
  </si>
  <si>
    <t>26374154</t>
  </si>
  <si>
    <t>МУП ЖКХ "Крестинское"</t>
  </si>
  <si>
    <t>5527007554</t>
  </si>
  <si>
    <t>26606623</t>
  </si>
  <si>
    <t>МУП Кормиловский "Водоканал"</t>
  </si>
  <si>
    <t>5517010565</t>
  </si>
  <si>
    <t>26375264</t>
  </si>
  <si>
    <t>ОАО "Сибнефтепровод", Ишимское УМН</t>
  </si>
  <si>
    <t>7201000726</t>
  </si>
  <si>
    <t>26801172</t>
  </si>
  <si>
    <t>ООО "Агай"</t>
  </si>
  <si>
    <t>5510009176</t>
  </si>
  <si>
    <t>31639205</t>
  </si>
  <si>
    <t>ООО "Бекетовский"</t>
  </si>
  <si>
    <t>5503242196</t>
  </si>
  <si>
    <t>24-10-2022 00:00:00</t>
  </si>
  <si>
    <t>26374145</t>
  </si>
  <si>
    <t>ООО "Большегривский водоканал"</t>
  </si>
  <si>
    <t>5525010946</t>
  </si>
  <si>
    <t>26801520</t>
  </si>
  <si>
    <t>ООО "Вода"</t>
  </si>
  <si>
    <t>5510009190</t>
  </si>
  <si>
    <t>31421461</t>
  </si>
  <si>
    <t>5510010090</t>
  </si>
  <si>
    <t>27-01-2020 00:00:00</t>
  </si>
  <si>
    <t>30358040</t>
  </si>
  <si>
    <t>5538900128</t>
  </si>
  <si>
    <t>26374092</t>
  </si>
  <si>
    <t>ООО "Водоканал"</t>
  </si>
  <si>
    <t>5513005162</t>
  </si>
  <si>
    <t>28815731</t>
  </si>
  <si>
    <t>5515201003</t>
  </si>
  <si>
    <t>26797521</t>
  </si>
  <si>
    <t>5522007007</t>
  </si>
  <si>
    <t>26374194</t>
  </si>
  <si>
    <t>5537009102</t>
  </si>
  <si>
    <t>28077000</t>
  </si>
  <si>
    <t>ООО "Водстройсервис"</t>
  </si>
  <si>
    <t>5528204643</t>
  </si>
  <si>
    <t>06-10-2009 00:00:00</t>
  </si>
  <si>
    <t>31458370</t>
  </si>
  <si>
    <t>ООО "Гидросервис"</t>
  </si>
  <si>
    <t>5528047341</t>
  </si>
  <si>
    <t>28957623</t>
  </si>
  <si>
    <t>ООО "Гидросети"</t>
  </si>
  <si>
    <t>5503005822</t>
  </si>
  <si>
    <t>25-12-2014 00:00:00</t>
  </si>
  <si>
    <t>27565816</t>
  </si>
  <si>
    <t>ООО "ЖКХ "Осокинское"</t>
  </si>
  <si>
    <t>5515011436</t>
  </si>
  <si>
    <t>27247999</t>
  </si>
  <si>
    <t>ООО "ЖКХ Соловьевское"</t>
  </si>
  <si>
    <t>5530005540</t>
  </si>
  <si>
    <t>26382537</t>
  </si>
  <si>
    <t>ООО "ИСТОК"</t>
  </si>
  <si>
    <t>5519504320</t>
  </si>
  <si>
    <t>30835841</t>
  </si>
  <si>
    <t>ООО "Ингалы Сервис"</t>
  </si>
  <si>
    <t>5510009803</t>
  </si>
  <si>
    <t>14-04-2016 00:00:00</t>
  </si>
  <si>
    <t>26513195</t>
  </si>
  <si>
    <t>5510008944</t>
  </si>
  <si>
    <t>26812443</t>
  </si>
  <si>
    <t>ООО "К-Сервис"</t>
  </si>
  <si>
    <t>5510009169</t>
  </si>
  <si>
    <t>31521824</t>
  </si>
  <si>
    <t>ООО "КСС"</t>
  </si>
  <si>
    <t>5506169392</t>
  </si>
  <si>
    <t>30910870</t>
  </si>
  <si>
    <t>ООО "Качуковское"</t>
  </si>
  <si>
    <t>5513006141</t>
  </si>
  <si>
    <t>12-04-2016 00:00:00</t>
  </si>
  <si>
    <t>26801456</t>
  </si>
  <si>
    <t>ООО "Ключ"</t>
  </si>
  <si>
    <t>5510009183</t>
  </si>
  <si>
    <t>31077429</t>
  </si>
  <si>
    <t>ООО "Коммуналсервис"</t>
  </si>
  <si>
    <t>5503167911</t>
  </si>
  <si>
    <t>31578676</t>
  </si>
  <si>
    <t>ООО "Кристалл"</t>
  </si>
  <si>
    <t>5510010189</t>
  </si>
  <si>
    <t>31523494</t>
  </si>
  <si>
    <t>ООО "Мир"</t>
  </si>
  <si>
    <t>5510010164</t>
  </si>
  <si>
    <t>29-10-2021 00:00:00</t>
  </si>
  <si>
    <t>31367190</t>
  </si>
  <si>
    <t>ООО "Морозовская птицефабрика"</t>
  </si>
  <si>
    <t>5528212010</t>
  </si>
  <si>
    <t>31492091</t>
  </si>
  <si>
    <t>ООО "НД СЕТИ"</t>
  </si>
  <si>
    <t>5528048352</t>
  </si>
  <si>
    <t>11-02-2020 00:00:00</t>
  </si>
  <si>
    <t>26766733</t>
  </si>
  <si>
    <t>ООО "Нижнеомский коммунальник"</t>
  </si>
  <si>
    <t>5524200013</t>
  </si>
  <si>
    <t>28858187</t>
  </si>
  <si>
    <t>ООО "Овощевод"</t>
  </si>
  <si>
    <t>5531007324</t>
  </si>
  <si>
    <t>28-07-2005 00:00:00</t>
  </si>
  <si>
    <t>31213239</t>
  </si>
  <si>
    <t>ООО "ПРОМЭКС"</t>
  </si>
  <si>
    <t>5501189525</t>
  </si>
  <si>
    <t>17-05-2018 00:00:00</t>
  </si>
  <si>
    <t>26513197</t>
  </si>
  <si>
    <t>ООО "Родник"</t>
  </si>
  <si>
    <t>5510008687</t>
  </si>
  <si>
    <t>28820981</t>
  </si>
  <si>
    <t>ООО "Роса"</t>
  </si>
  <si>
    <t>5535009724</t>
  </si>
  <si>
    <t>31584117</t>
  </si>
  <si>
    <t>ООО "Росинка"</t>
  </si>
  <si>
    <t>5510010206</t>
  </si>
  <si>
    <t>27-04-2022 00:00:00</t>
  </si>
  <si>
    <t>30357387</t>
  </si>
  <si>
    <t>ООО "Русводоканал"</t>
  </si>
  <si>
    <t>5531008303</t>
  </si>
  <si>
    <t>31-08-2009 00:00:00</t>
  </si>
  <si>
    <t>26513020</t>
  </si>
  <si>
    <t>ООО "СУ-Сервис"</t>
  </si>
  <si>
    <t>5510008937</t>
  </si>
  <si>
    <t>30359341</t>
  </si>
  <si>
    <t>ООО "Серебряный ключ"</t>
  </si>
  <si>
    <t>5510009641</t>
  </si>
  <si>
    <t>15-07-2015 00:00:00</t>
  </si>
  <si>
    <t>26491226</t>
  </si>
  <si>
    <t>ООО "ТевризЖилСервис"</t>
  </si>
  <si>
    <t>5536005391</t>
  </si>
  <si>
    <t>31077440</t>
  </si>
  <si>
    <t>ООО "Транзит"</t>
  </si>
  <si>
    <t>5528213359</t>
  </si>
  <si>
    <t>16-10-2014 00:00:00</t>
  </si>
  <si>
    <t>26439280</t>
  </si>
  <si>
    <t>ООО "УК "Ясная поляна"</t>
  </si>
  <si>
    <t>5528029624</t>
  </si>
  <si>
    <t>31413266</t>
  </si>
  <si>
    <t>ООО УК "АСО-СЕРВИС"</t>
  </si>
  <si>
    <t>5528035522</t>
  </si>
  <si>
    <t>30-03-2020 00:00:00</t>
  </si>
  <si>
    <t>29648812</t>
  </si>
  <si>
    <t>Омский филиал ЗАО "ЭКОМЕТ-С"</t>
  </si>
  <si>
    <t>7813026343</t>
  </si>
  <si>
    <t>550443001</t>
  </si>
  <si>
    <t>20-03-2013 00:00:00</t>
  </si>
  <si>
    <t>29645812</t>
  </si>
  <si>
    <t>СПК "Ачаирский-1"</t>
  </si>
  <si>
    <t>5528018238</t>
  </si>
  <si>
    <t>19-12-2002 00:00:00</t>
  </si>
  <si>
    <t>26374137</t>
  </si>
  <si>
    <t>СПК "Ермак"</t>
  </si>
  <si>
    <t>5525009789</t>
  </si>
  <si>
    <t>26374151</t>
  </si>
  <si>
    <t>СПК "Любимовский"</t>
  </si>
  <si>
    <t>5527007219</t>
  </si>
  <si>
    <t>26374143</t>
  </si>
  <si>
    <t>СПК "Новороссийский"</t>
  </si>
  <si>
    <t>5525010054</t>
  </si>
  <si>
    <t>26374140</t>
  </si>
  <si>
    <t>СПК "Рассохинский"</t>
  </si>
  <si>
    <t>5525009676</t>
  </si>
  <si>
    <t>26513054</t>
  </si>
  <si>
    <t>СПК "Строкинский-1"</t>
  </si>
  <si>
    <t>5516002709</t>
  </si>
  <si>
    <t>27630540</t>
  </si>
  <si>
    <t>СПК имени Кирова</t>
  </si>
  <si>
    <t>5515000280</t>
  </si>
  <si>
    <t>31300549</t>
  </si>
  <si>
    <t>АО "Продовольственная корпорация "ОША"</t>
  </si>
  <si>
    <t>5528011313</t>
  </si>
  <si>
    <t>03-03-2019 00:00:00</t>
  </si>
  <si>
    <t>31502213</t>
  </si>
  <si>
    <t>БУ г. Омска "УДХБ"</t>
  </si>
  <si>
    <t>5504237696</t>
  </si>
  <si>
    <t>01-06-2021 00:00:00</t>
  </si>
  <si>
    <t>31078247</t>
  </si>
  <si>
    <t>ДНП "Ребровка-2"</t>
  </si>
  <si>
    <t>5528205816</t>
  </si>
  <si>
    <t>31290014</t>
  </si>
  <si>
    <t>МКУ "Административно-хозяйственное управление"</t>
  </si>
  <si>
    <t>5521014241</t>
  </si>
  <si>
    <t>12-03-2019 00:00:00</t>
  </si>
  <si>
    <t>31578171</t>
  </si>
  <si>
    <t>МУП "ТОС"</t>
  </si>
  <si>
    <t>5534021535</t>
  </si>
  <si>
    <t>07-04-2022 00:00:00</t>
  </si>
  <si>
    <t>28274841</t>
  </si>
  <si>
    <t>ООО "БОС"</t>
  </si>
  <si>
    <t>5510009377</t>
  </si>
  <si>
    <t>26850757</t>
  </si>
  <si>
    <t>ООО "ВЕРШИНА"</t>
  </si>
  <si>
    <t>5528206947</t>
  </si>
  <si>
    <t>30801735</t>
  </si>
  <si>
    <t>ООО "ЖКУ"</t>
  </si>
  <si>
    <t>5521011995</t>
  </si>
  <si>
    <t>21-03-2016 00:00:00</t>
  </si>
  <si>
    <t>28869375</t>
  </si>
  <si>
    <t>ООО "Иртыш"</t>
  </si>
  <si>
    <t>5507080556</t>
  </si>
  <si>
    <t>05-04-2006 00:00:00</t>
  </si>
  <si>
    <t>26486158</t>
  </si>
  <si>
    <t>ООО "Коммунальщик"</t>
  </si>
  <si>
    <t>5520007594</t>
  </si>
  <si>
    <t>31300568</t>
  </si>
  <si>
    <t>ООО "ЛВЗ "ОША"</t>
  </si>
  <si>
    <t>5503024984</t>
  </si>
  <si>
    <t>28-03-2019 00:00:00</t>
  </si>
  <si>
    <t>30839038</t>
  </si>
  <si>
    <t>ООО "Поле"</t>
  </si>
  <si>
    <t>5534012160</t>
  </si>
  <si>
    <t>03-09-2015 00:00:00</t>
  </si>
  <si>
    <t>31340477</t>
  </si>
  <si>
    <t>ООО "СГС"</t>
  </si>
  <si>
    <t>5507186390</t>
  </si>
  <si>
    <t>26-12-2016 00:00:00</t>
  </si>
  <si>
    <t>31443893</t>
  </si>
  <si>
    <t>5521015460</t>
  </si>
  <si>
    <t>09-07-2020 00:00:00</t>
  </si>
  <si>
    <t>31159175</t>
  </si>
  <si>
    <t>ООО "УК "Гарант-сервис"</t>
  </si>
  <si>
    <t>5528032384</t>
  </si>
  <si>
    <t>12-02-2016 00:00:00</t>
  </si>
  <si>
    <t>31159169</t>
  </si>
  <si>
    <t>ООО "УК "СпецПартнер"</t>
  </si>
  <si>
    <t>5528035402</t>
  </si>
  <si>
    <t>26426634</t>
  </si>
  <si>
    <t>ООО Фирма "Ново-Троицк"</t>
  </si>
  <si>
    <t>5501055948</t>
  </si>
  <si>
    <t>31237355</t>
  </si>
  <si>
    <t>Общество с ограниченной ответственностью "АРЕАЛ-СЕРВИС"</t>
  </si>
  <si>
    <t>5507099966</t>
  </si>
  <si>
    <t>04-03-2005 00:00:00</t>
  </si>
  <si>
    <t>26318885</t>
  </si>
  <si>
    <t>АО "Газпром энергосбыт"</t>
  </si>
  <si>
    <t>7705750968</t>
  </si>
  <si>
    <t>772901001</t>
  </si>
  <si>
    <t>26318876</t>
  </si>
  <si>
    <t>АО "Мосэнергосбыт"</t>
  </si>
  <si>
    <t>7736520080</t>
  </si>
  <si>
    <t>997650001</t>
  </si>
  <si>
    <t>26617350</t>
  </si>
  <si>
    <t>АО "Оборонэнергосбыт"</t>
  </si>
  <si>
    <t>7704731218</t>
  </si>
  <si>
    <t>773043001</t>
  </si>
  <si>
    <t>23-03-2010 00:00:00</t>
  </si>
  <si>
    <t>26320193</t>
  </si>
  <si>
    <t>АО "Омскэлектро"</t>
  </si>
  <si>
    <t>5506225921</t>
  </si>
  <si>
    <t>26424359</t>
  </si>
  <si>
    <t>АО "Петербургская сбытовая компания"</t>
  </si>
  <si>
    <t>7841322249</t>
  </si>
  <si>
    <t>780401001</t>
  </si>
  <si>
    <t>26448586</t>
  </si>
  <si>
    <t>АО "Сибурэнергоменеджмент"</t>
  </si>
  <si>
    <t>7727276526</t>
  </si>
  <si>
    <t>366301001</t>
  </si>
  <si>
    <t>26519096</t>
  </si>
  <si>
    <t>АО "Система"</t>
  </si>
  <si>
    <t>4205173700</t>
  </si>
  <si>
    <t>420501001</t>
  </si>
  <si>
    <t>05-02-2009 00:00:00</t>
  </si>
  <si>
    <t>26500047</t>
  </si>
  <si>
    <t>АО "Энергосбытовая компания "Восток"</t>
  </si>
  <si>
    <t>7705424509</t>
  </si>
  <si>
    <t>19-12-2001 00:00:00</t>
  </si>
  <si>
    <t>26320191</t>
  </si>
  <si>
    <t>ЗАО "Энергосервис 2000"</t>
  </si>
  <si>
    <t>5501063748</t>
  </si>
  <si>
    <t>03-08-2001 00:00:00</t>
  </si>
  <si>
    <t>26767932</t>
  </si>
  <si>
    <t>Западно-Сибирская дирекция по энергообеспечению-Трансэнерго, филиала ОАО "РЖД"</t>
  </si>
  <si>
    <t>540745012</t>
  </si>
  <si>
    <t>26804265</t>
  </si>
  <si>
    <t>ИП Кацман В.В.</t>
  </si>
  <si>
    <t>550500237109</t>
  </si>
  <si>
    <t>10-08-2010 00:00:00</t>
  </si>
  <si>
    <t>26358914</t>
  </si>
  <si>
    <t>ОАО "Мясокомбинат "Омский"</t>
  </si>
  <si>
    <t>5507005446</t>
  </si>
  <si>
    <t>26320231</t>
  </si>
  <si>
    <t>ОАО "Омсккровля"</t>
  </si>
  <si>
    <t>5501001004</t>
  </si>
  <si>
    <t>31591319</t>
  </si>
  <si>
    <t>ОБЩЕСТВО С ОГРАНИЧЕННОЙ ОТВЕТСТВЕННОСТЬЮ "ВОЗОБНОВЛЯЕМЫЕ ИСТОЧНИКИ ЭНЕРГИИ ЮГ"</t>
  </si>
  <si>
    <t>2124047245</t>
  </si>
  <si>
    <t>212404724</t>
  </si>
  <si>
    <t>02-06-2022 00:00:00</t>
  </si>
  <si>
    <t>30858691</t>
  </si>
  <si>
    <t>ООО "Агроэнергонадзор"</t>
  </si>
  <si>
    <t>5504240392</t>
  </si>
  <si>
    <t>28-12-2016 00:00:00</t>
  </si>
  <si>
    <t>31458211</t>
  </si>
  <si>
    <t>ООО "Газпромнефть-Энергосервис"</t>
  </si>
  <si>
    <t>7727306280</t>
  </si>
  <si>
    <t>772701001</t>
  </si>
  <si>
    <t>28-12-2020 00:00:00</t>
  </si>
  <si>
    <t>26804407</t>
  </si>
  <si>
    <t>ООО "Гранат"</t>
  </si>
  <si>
    <t>5503219060</t>
  </si>
  <si>
    <t>10-03-2010 00:00:00</t>
  </si>
  <si>
    <t>31057024</t>
  </si>
  <si>
    <t>ООО "Грин Энерджи Рус"</t>
  </si>
  <si>
    <t>9718043825</t>
  </si>
  <si>
    <t>772801001</t>
  </si>
  <si>
    <t>16-01-2017 00:00:00</t>
  </si>
  <si>
    <t>30911713</t>
  </si>
  <si>
    <t>ООО "ЕЭС-Гарант"</t>
  </si>
  <si>
    <t>5024173259</t>
  </si>
  <si>
    <t>502401001</t>
  </si>
  <si>
    <t>01-03-2017 00:00:00</t>
  </si>
  <si>
    <t>30849951</t>
  </si>
  <si>
    <t>ООО "ЗСК-1 Электро"</t>
  </si>
  <si>
    <t>5501175843</t>
  </si>
  <si>
    <t>08-08-2016 00:00:00</t>
  </si>
  <si>
    <t>27707921</t>
  </si>
  <si>
    <t>ООО "Инвест-химпром"</t>
  </si>
  <si>
    <t>5506203389</t>
  </si>
  <si>
    <t>12-05-2012 00:00:00</t>
  </si>
  <si>
    <t>26320212</t>
  </si>
  <si>
    <t>ООО "КСМ "Сибирский железобетон"</t>
  </si>
  <si>
    <t>5502043769</t>
  </si>
  <si>
    <t>24-12-1998 00:00:00</t>
  </si>
  <si>
    <t>26559006</t>
  </si>
  <si>
    <t>ООО "КЭС"</t>
  </si>
  <si>
    <t>2308138781</t>
  </si>
  <si>
    <t>230801001</t>
  </si>
  <si>
    <t>26319008</t>
  </si>
  <si>
    <t>ООО "ЛУКОЙЛ-ЭНЕРГОСЕРВИС"</t>
  </si>
  <si>
    <t>5030040730</t>
  </si>
  <si>
    <t>503001001</t>
  </si>
  <si>
    <t>31179747</t>
  </si>
  <si>
    <t>26516013</t>
  </si>
  <si>
    <t>ООО "МАРЭМ+"</t>
  </si>
  <si>
    <t>7702387915</t>
  </si>
  <si>
    <t>770201001</t>
  </si>
  <si>
    <t>16-02-1998 00:00:00</t>
  </si>
  <si>
    <t>28147378</t>
  </si>
  <si>
    <t>ООО "МагнитЭнерго"</t>
  </si>
  <si>
    <t>7715902899</t>
  </si>
  <si>
    <t>231001001</t>
  </si>
  <si>
    <t>31213999</t>
  </si>
  <si>
    <t>ООО "ОЭСК"</t>
  </si>
  <si>
    <t>5507264592</t>
  </si>
  <si>
    <t>24-09-2018 00:00:00</t>
  </si>
  <si>
    <t>31349170</t>
  </si>
  <si>
    <t>ООО "Омская энергосбытовая компания"</t>
  </si>
  <si>
    <t>5503248039</t>
  </si>
  <si>
    <t>27-08-2019 00:00:00</t>
  </si>
  <si>
    <t>26320216</t>
  </si>
  <si>
    <t>ООО "Омский завод газовой аппаратуры"</t>
  </si>
  <si>
    <t>5506053013</t>
  </si>
  <si>
    <t>26320218</t>
  </si>
  <si>
    <t>ООО "ПКФ "Гранат"</t>
  </si>
  <si>
    <t>5503068396</t>
  </si>
  <si>
    <t>21-08-2002 00:00:00</t>
  </si>
  <si>
    <t>30379249</t>
  </si>
  <si>
    <t>ООО "ПКЦ "Промжелдортранс"</t>
  </si>
  <si>
    <t>5503223997</t>
  </si>
  <si>
    <t>12-11-2010 00:00:00</t>
  </si>
  <si>
    <t>26832139</t>
  </si>
  <si>
    <t>5503242527</t>
  </si>
  <si>
    <t>30944486</t>
  </si>
  <si>
    <t>ООО "ПРОФМОНТАЖ"</t>
  </si>
  <si>
    <t>5505214910</t>
  </si>
  <si>
    <t>26426650</t>
  </si>
  <si>
    <t>ООО "Планета-Центр"</t>
  </si>
  <si>
    <t>5505029515</t>
  </si>
  <si>
    <t>27-12-1999 00:00:00</t>
  </si>
  <si>
    <t>28113333</t>
  </si>
  <si>
    <t>ООО "РН-Энерго"</t>
  </si>
  <si>
    <t>7706525041</t>
  </si>
  <si>
    <t>774850001</t>
  </si>
  <si>
    <t>26-02-2004 00:00:00</t>
  </si>
  <si>
    <t>26416221</t>
  </si>
  <si>
    <t>02-05-2012 00:00:00</t>
  </si>
  <si>
    <t>28494201</t>
  </si>
  <si>
    <t>ООО "РУСЭНЕРГО"</t>
  </si>
  <si>
    <t>4401144416</t>
  </si>
  <si>
    <t>770501001</t>
  </si>
  <si>
    <t>26318820</t>
  </si>
  <si>
    <t>ООО "Региональная энергосбытовая компания" (ОПП)</t>
  </si>
  <si>
    <t>4633017746</t>
  </si>
  <si>
    <t>463301001</t>
  </si>
  <si>
    <t>26406211</t>
  </si>
  <si>
    <t>ООО "Русэнергоресурс"</t>
  </si>
  <si>
    <t>7706288496</t>
  </si>
  <si>
    <t>770401001</t>
  </si>
  <si>
    <t>26502786</t>
  </si>
  <si>
    <t>ООО "Русэнергосбыт"</t>
  </si>
  <si>
    <t>7706284124</t>
  </si>
  <si>
    <t>26320224</t>
  </si>
  <si>
    <t>ООО "СК "Трест железобетон"</t>
  </si>
  <si>
    <t>5501054581</t>
  </si>
  <si>
    <t>30952550</t>
  </si>
  <si>
    <t>ООО "Сельхозэнерго"</t>
  </si>
  <si>
    <t>5503252028</t>
  </si>
  <si>
    <t>20-08-2014 00:00:00</t>
  </si>
  <si>
    <t>30357657</t>
  </si>
  <si>
    <t>ООО "СибЭнерго"</t>
  </si>
  <si>
    <t>5505048356</t>
  </si>
  <si>
    <t>26426931</t>
  </si>
  <si>
    <t>ООО "ТФ "ОЛИМП"</t>
  </si>
  <si>
    <t>5507046435</t>
  </si>
  <si>
    <t>26419676</t>
  </si>
  <si>
    <t>ООО "ТрансЭнерго"</t>
  </si>
  <si>
    <t>5528200776</t>
  </si>
  <si>
    <t>05-02-2008 00:00:00</t>
  </si>
  <si>
    <t>26497668</t>
  </si>
  <si>
    <t>ООО "Транснефтьэнерго"</t>
  </si>
  <si>
    <t>7703552167</t>
  </si>
  <si>
    <t>772301001</t>
  </si>
  <si>
    <t>01-07-2009 00:00:00</t>
  </si>
  <si>
    <t>28117862</t>
  </si>
  <si>
    <t>ООО "УК "Энергосети"</t>
  </si>
  <si>
    <t>5506044555</t>
  </si>
  <si>
    <t>28-02-2013 00:00:00</t>
  </si>
  <si>
    <t>28175700</t>
  </si>
  <si>
    <t>ООО "Центрэнерго"</t>
  </si>
  <si>
    <t>7703728269</t>
  </si>
  <si>
    <t>770301001</t>
  </si>
  <si>
    <t>28459590</t>
  </si>
  <si>
    <t>ООО "Электрум"</t>
  </si>
  <si>
    <t>5503233522</t>
  </si>
  <si>
    <t>21-02-2012 00:00:00</t>
  </si>
  <si>
    <t>30910886</t>
  </si>
  <si>
    <t>ООО "ЭнергоСфера Омск"</t>
  </si>
  <si>
    <t>5501179460</t>
  </si>
  <si>
    <t>28816986</t>
  </si>
  <si>
    <t>ООО "Энергоснабжение"</t>
  </si>
  <si>
    <t>5501254502</t>
  </si>
  <si>
    <t>31435935</t>
  </si>
  <si>
    <t>ООО "Энергоцентр"</t>
  </si>
  <si>
    <t>5507274047</t>
  </si>
  <si>
    <t>11-12-2019 00:00:00</t>
  </si>
  <si>
    <t>30433612</t>
  </si>
  <si>
    <t>ООО «Энергетическая компания «СТИ»</t>
  </si>
  <si>
    <t>7839041402</t>
  </si>
  <si>
    <t>783901001</t>
  </si>
  <si>
    <t>26792017</t>
  </si>
  <si>
    <t>Общество с ограниченной ответственностью "АРСТЭМ-ЭнергоТрейд", г.Екатеринбург</t>
  </si>
  <si>
    <t>6672185635</t>
  </si>
  <si>
    <t>667201001</t>
  </si>
  <si>
    <t>26794477</t>
  </si>
  <si>
    <t>Открытое акционерное общество "Оборонэнергосбыт" филиал "Уральский"</t>
  </si>
  <si>
    <t>667243002</t>
  </si>
  <si>
    <t>26832761</t>
  </si>
  <si>
    <t>ПАО "ФСК - Россети"</t>
  </si>
  <si>
    <t>4716016979</t>
  </si>
  <si>
    <t>773101001</t>
  </si>
  <si>
    <t>27954259</t>
  </si>
  <si>
    <t>997450001</t>
  </si>
  <si>
    <t>30920381</t>
  </si>
  <si>
    <t>Удмуртский филиал ООО "ЕЭС-Гарант"</t>
  </si>
  <si>
    <t>184143001</t>
  </si>
  <si>
    <t>26842383</t>
  </si>
  <si>
    <t>ФГУП "РТРС" филиал Омский ОРТПЦ</t>
  </si>
  <si>
    <t>7717127211</t>
  </si>
  <si>
    <t>550102001</t>
  </si>
  <si>
    <t>23-11-2001 00:00:00</t>
  </si>
  <si>
    <t>26847878</t>
  </si>
  <si>
    <t>Филиал "ОМО  им. П.И. Баранова" Акционерного общества "Научно-производственный центр газотурбостроения "Салют"</t>
  </si>
  <si>
    <t>7719030663</t>
  </si>
  <si>
    <t>21-01-1992 00:00:00</t>
  </si>
  <si>
    <t>31288367</t>
  </si>
  <si>
    <t>Филиал АО "ОДК"  "ОМО им.П.И. Баранова"</t>
  </si>
  <si>
    <t>7731644035</t>
  </si>
  <si>
    <t>01-01-2019 00:00:00</t>
  </si>
  <si>
    <t>26798763</t>
  </si>
  <si>
    <t>Филиал ОАО "РЖД"-Свердловская железная дорога, Ишимская дистанция электроснабжения</t>
  </si>
  <si>
    <t>720545012</t>
  </si>
  <si>
    <t>27196237</t>
  </si>
  <si>
    <t>филиал "Забайкальский" АО "Оборонэнерго"</t>
  </si>
  <si>
    <t>7704726225</t>
  </si>
  <si>
    <t>753643001</t>
  </si>
  <si>
    <t>31-08-2011 00:00:00</t>
  </si>
  <si>
    <t>27269797</t>
  </si>
  <si>
    <t>филиал "Сибирский" АО "Оборонэнерго"</t>
  </si>
  <si>
    <t>540643001</t>
  </si>
  <si>
    <t>DOC</t>
  </si>
  <si>
    <t>CELL</t>
  </si>
  <si>
    <t>Правообладатель шаблона - ООО «Платформа» (ОГРН 1147746709153). _x000D_
Данный шаблон предоставлен в использование исключительно для сбора информации с регулируемых организаций на территории субъекта РФ: Омская область, Белгородская область. Распространение, передача настоящего шаблона государственным органам и/или регулируемым организациям и иным лицам, осуществляющим деятельность на территории других субъектов Российской Федерации, равно как и любое иное использование данного шаблона такими лицами запрещены и признаются нарушением исключительного права правообладателя шаблона и являются основанием для привлечения к гражданской и административной ответственности в соответствии с законодательством Российской Федерации.</t>
  </si>
  <si>
    <t>У Вас нет прав на заполнение данной формы. Обратитесь в службу поддержки https://tariff.expert/</t>
  </si>
  <si>
    <t>31.12.2023</t>
  </si>
  <si>
    <t>Расчет уровня надежности и качества поставляемых товаров и оказываемых услуг</t>
  </si>
  <si>
    <t>Субъект РФ</t>
  </si>
  <si>
    <t>Отчет предоставляется в рамках первого долгосрочного периода регулирования</t>
  </si>
  <si>
    <t>Первый год долгосрочного периода регулирования</t>
  </si>
  <si>
    <t>Тип данных</t>
  </si>
  <si>
    <t>Факт</t>
  </si>
  <si>
    <t>Отчетный фактический период</t>
  </si>
  <si>
    <t>Версия</t>
  </si>
  <si>
    <t>Версия организации</t>
  </si>
  <si>
    <t>Признак филиала</t>
  </si>
  <si>
    <t>Нет</t>
  </si>
  <si>
    <t>Организация</t>
  </si>
  <si>
    <t>Наименование филиала</t>
  </si>
  <si>
    <t>ИНН</t>
  </si>
  <si>
    <t>КПП</t>
  </si>
  <si>
    <t>Вид деятельности</t>
  </si>
  <si>
    <t>Адрес организации</t>
  </si>
  <si>
    <t>Юридический адрес</t>
  </si>
  <si>
    <t xml:space="preserve">644027, г. Омск, пр. Космический д. 6, кв. 29  </t>
  </si>
  <si>
    <t>Почтовый адрес</t>
  </si>
  <si>
    <t>644043, г. Омск, ул. Красный Путь, д. 89, лит. АА 1</t>
  </si>
  <si>
    <t>Руководитель</t>
  </si>
  <si>
    <t>Фамилия, имя, отчество</t>
  </si>
  <si>
    <t>Токарев Александр Константинович</t>
  </si>
  <si>
    <t>Должность</t>
  </si>
  <si>
    <t>Директор</t>
  </si>
  <si>
    <t>(код) номер телефона</t>
  </si>
  <si>
    <t>+7(3812)29-13-84</t>
  </si>
  <si>
    <t>Главный бухгалтер</t>
  </si>
  <si>
    <t>Должностное лицо, ответственное за составление формы</t>
  </si>
  <si>
    <t>e-mail</t>
  </si>
  <si>
    <t>selhozenergo55@yandex.ru</t>
  </si>
  <si>
    <t xml:space="preserve">Оглавление шаблона (список листов) </t>
  </si>
  <si>
    <t>скрыть</t>
  </si>
  <si>
    <t>Инструкция</t>
  </si>
  <si>
    <t>перейти на лист</t>
  </si>
  <si>
    <t>Титульный</t>
  </si>
  <si>
    <t>Список листов</t>
  </si>
  <si>
    <t>ф.2.1 ИндИнф (Ин)</t>
  </si>
  <si>
    <t>ф.2.2 ИндИспол (Ис)</t>
  </si>
  <si>
    <t>ф.2.3 ИндРезульт (Рс)</t>
  </si>
  <si>
    <t>ф.1.3 Ср.продолж.</t>
  </si>
  <si>
    <t>ф.8.1 Журнал учета</t>
  </si>
  <si>
    <t>ф.8.1.1 Ведомость_свод</t>
  </si>
  <si>
    <t>ф.8.3 Индикатив</t>
  </si>
  <si>
    <t>Ф.3.1Ф3.2 ПоказТехприс (Птпр)</t>
  </si>
  <si>
    <t>Форма 4.1 расч.</t>
  </si>
  <si>
    <t>Форма 4.2 расч.</t>
  </si>
  <si>
    <t>ф.1.9 Характеристика</t>
  </si>
  <si>
    <t>Ф9.1Ф9.2</t>
  </si>
  <si>
    <t>Сопроводительные материалы</t>
  </si>
  <si>
    <r>
      <rPr>
        <charset val="204"/>
        <family val="2"/>
        <rFont val="Tahoma"/>
        <sz val="9"/>
      </rPr>
      <t>Форма 2.1. Расчет значения индикатора информативности</t>
    </r>
  </si>
  <si>
    <t>№_x000D_
п/п</t>
  </si>
  <si>
    <t>Наименование параметра (критерия), характеризующего индикатор</t>
  </si>
  <si>
    <t>Значение</t>
  </si>
  <si>
    <t>Ф/П*100_x000D_
%</t>
  </si>
  <si>
    <t>Зависимость</t>
  </si>
  <si>
    <t>Оценочный_x000D_
балл</t>
  </si>
  <si>
    <t>факт_x000D_
(Ф)</t>
  </si>
  <si>
    <t>план_x000D_
(П)</t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</si>
  <si>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всего,</t>
  </si>
  <si>
    <t>в том числе по критериям:</t>
  </si>
  <si>
    <t>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подразделений, %</t>
  </si>
  <si>
    <t>прямая</t>
  </si>
  <si>
    <t>1.2</t>
  </si>
  <si>
    <t>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</si>
  <si>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в том числе:</t>
  </si>
  <si>
    <t>1.2.1</t>
  </si>
  <si>
    <t>а) регламенты оказания услуг и рассмотрения обращений заявителей и потребителей услуг, шт.</t>
  </si>
  <si>
    <t>1.2.2</t>
  </si>
  <si>
    <t>б) наличие положения о деятельности структурного подразделения по работе _x000D_
с заявителями и потребителями услуг_x000D_
(наличие - 1, отсутствие - 0)</t>
  </si>
  <si>
    <t>1.2.3</t>
  </si>
  <si>
    <t>в) должностные инструкции сотрудников, обслуживающих заявителей и потребителей услуг, шт.</t>
  </si>
  <si>
    <t>1.2.4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</si>
  <si>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</si>
  <si>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2</t>
  </si>
  <si>
    <t>Наличие телефонной связи для обращений потребителей услуг к уполномоченным должностным лицам территориальной сетевой организации,</t>
  </si>
  <si>
    <t>2.1</t>
  </si>
  <si>
    <t>Наличие единого телефонного номера для приема обращений потребителей услуг (наличие - 1, отсутствие - 0)</t>
  </si>
  <si>
    <t>2.2</t>
  </si>
  <si>
    <t>Наличие информационно-справочной системы для автоматизации обработки обращений потребителей услуг, поступивших по телефону (наличие - 1, отсутствие - 0)</t>
  </si>
  <si>
    <t>2.3</t>
  </si>
  <si>
    <t>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</si>
  <si>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 (наличие - 1, отсутствие - 0)</t>
  </si>
  <si>
    <t>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</si>
  <si>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</si>
  <si>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</si>
  <si>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</t>
  </si>
  <si>
    <t>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обращений, %</t>
  </si>
  <si>
    <t>6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</si>
  <si>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</si>
  <si>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</t>
  </si>
  <si>
    <t>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обращений, %</t>
  </si>
  <si>
    <t>6.2</t>
  </si>
  <si>
    <t>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обращений, %</t>
  </si>
  <si>
    <t>7</t>
  </si>
  <si>
    <t>Итого по индикатору информативности (Ин)</t>
  </si>
  <si>
    <t>ФИО</t>
  </si>
  <si>
    <t>Подпись</t>
  </si>
  <si>
    <r>
      <rPr>
        <charset val="204"/>
        <family val="2"/>
        <rFont val="Tahoma"/>
        <sz val="9"/>
      </rPr>
      <t>Форма 2.2. Расчет значения индикатора исполнительности</t>
    </r>
  </si>
  <si>
    <t>Зависи-мость</t>
  </si>
  <si>
    <t>Оценоч-ный_x000D_
балл</t>
  </si>
  <si>
    <t>фактическое_x000D_
(Ф)</t>
  </si>
  <si>
    <t>плановое_x000D_
(П)</t>
  </si>
  <si>
    <t>Соблюдение сроков по процедурам взаимодействия с потребителями услуг (заявителями) - всего,</t>
  </si>
  <si>
    <t>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</si>
  <si>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Среднее время, необходимое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</si>
  <si>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предпринимательства, дней</t>
  </si>
  <si>
    <t>б) для остальных потребителей услуг, дней</t>
  </si>
  <si>
    <t>1.3</t>
  </si>
  <si>
    <t>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лиц, %</t>
  </si>
  <si>
    <t>Соблюдение требований нормативных правовых актов Российской Федерации по поддержанию качества электрической энергии, по критерию</t>
  </si>
  <si>
    <t>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обращений, %</t>
  </si>
  <si>
    <t>Наличие взаимодействия с потребителями услуг при выводе оборудования в ремонт и (или) из эксплуатации</t>
  </si>
  <si>
    <t>3.1</t>
  </si>
  <si>
    <t>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</si>
  <si>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3.2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</si>
  <si>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лиц, %</t>
  </si>
  <si>
    <t>Соблюдение требований нормативных правовых актов по защите персональных данных потребителей услуг (заявителей), по критерию</t>
  </si>
  <si>
    <t>4.1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</si>
  <si>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обращений, %</t>
  </si>
  <si>
    <t>Итого по индикатору исполнительности (Ис)</t>
  </si>
  <si>
    <r>
      <rPr>
        <charset val="204"/>
        <family val="2"/>
        <rFont val="Tahoma"/>
        <sz val="9"/>
      </rPr>
      <t>Форма 2.3. Расчет значения индикатора результативности обратной связи</t>
    </r>
  </si>
  <si>
    <t>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</si>
  <si>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Степень удовлетворения обращений потребителей услуг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</si>
  <si>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обращений, %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</si>
  <si>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обращений, %</t>
  </si>
  <si>
    <t>Количество обращений, 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обращений, %</t>
  </si>
  <si>
    <t>2.4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</si>
  <si>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обращений, %</t>
  </si>
  <si>
    <t>2.5</t>
  </si>
  <si>
    <t>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обращений, %</t>
  </si>
  <si>
    <t>2.6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</si>
  <si>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</si>
  <si>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Оперативность реагирования на обращения потребителей услуг - всего,</t>
  </si>
  <si>
    <t>Средняя продолжительность времени принятия мер по результатам обращения потребителя услуг, дней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</si>
  <si>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</si>
  <si>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3.2.1</t>
  </si>
  <si>
    <t>а) письменных опросов, шт. на 1000 потребителей услуг</t>
  </si>
  <si>
    <t>3.2.2</t>
  </si>
  <si>
    <t>б) электронной связи через сеть Интернет, шт. на 1000 потребителей услуг</t>
  </si>
  <si>
    <t>3.2.3</t>
  </si>
  <si>
    <t>в)* системы автоинформирования, шт. на 1000 потребителей услуг</t>
  </si>
  <si>
    <t>Индивидуальность подхода к потребителям услуг льготных категорий, по критерию</t>
  </si>
  <si>
    <t>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</si>
  <si>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</si>
  <si>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</si>
  <si>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</si>
  <si>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</si>
  <si>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Итого по индикатору результативности обратной связи (Рс)</t>
  </si>
  <si>
    <t>* Расчет производится при наличии в территориальной сетевой организации Системы автоинформирования (голосовая, СМС и другим способом).</t>
  </si>
  <si>
    <t>Форма 1.3. Расчет показателя средней продолжительности прекращения передачи электрической энергии потребителям услуг и показателя средней частоты прекращений передачи электрической энергии потребителям услуг сетевой организации</t>
  </si>
  <si>
    <t>№ п/п</t>
  </si>
  <si>
    <t>Наименование показателя</t>
  </si>
  <si>
    <t>Максимальное за расчетный период регулирования число точек поставки потребителей услуг сетевой организации, шт.</t>
  </si>
  <si>
    <t>Средняя продолжительность прекращения передачи электрической энергии на точку поставки (Пsaidi), час</t>
  </si>
  <si>
    <t>Средняя частота прекращений передачи электрической энергии на точку поставки (Пsaifi), шт.</t>
  </si>
  <si>
    <t>f_8_1_vis_reg_flags</t>
  </si>
  <si>
    <t>f_8_1_vis_flags</t>
  </si>
  <si>
    <t xml:space="preserve">Форма 8.1. 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</si>
  <si>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</si>
  <si>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</si>
  <si>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</si>
  <si>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_x000D_
передачи электрической энергии и их расследовании</t>
  </si>
  <si>
    <t>Учет в показателях надежности, в т.ч. индикативных показателях надежности _x000D_
(0 - нет, 1 - да)</t>
  </si>
  <si>
    <t>Смежная сетевая организация, являющаяся причиной прекращения передачи электрической энергии</t>
  </si>
  <si>
    <t>Ссылки на акт расследования</t>
  </si>
  <si>
    <t>Версия регулятора</t>
  </si>
  <si>
    <t>Наименование структурной единицы сетевой организации</t>
  </si>
  <si>
    <t>Вид объекта (КЛ, ВЛ, КВЛ, ПС, ТП, РП)</t>
  </si>
  <si>
    <t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</t>
  </si>
  <si>
    <t>Высший класс напряжения отключенного оборудования,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</si>
  <si>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</si>
  <si>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</si>
  <si>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</si>
  <si>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</si>
  <si>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</si>
  <si>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ЭЭ</t>
  </si>
  <si>
    <t>Перечень потребителей 1-й и 2-й категорий надежности, в отношении которых произошло частичное ограничение режима потребления ЭЭ</t>
  </si>
  <si>
    <t>Количество точек поставки потребителей услуг сетевой организации, _x000D_
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</si>
  <si>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ЭЭ на момент возникновения такого события, кВт</t>
  </si>
  <si>
    <t>Номер и дата акта расследования технологического нарушения, записи в оперативном журнале</t>
  </si>
  <si>
    <t>Код технической причины повреждения оборудования</t>
  </si>
  <si>
    <t>Комментарий</t>
  </si>
  <si>
    <t>11</t>
  </si>
  <si>
    <t>12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</si>
  <si>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</si>
  <si>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</si>
  <si>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</si>
  <si>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</si>
  <si>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1 категория</t>
  </si>
  <si>
    <t>2 категория</t>
  </si>
  <si>
    <t>3 категория</t>
  </si>
  <si>
    <t>ВН (110 кВ и выше)</t>
  </si>
  <si>
    <t>СН1 (35 кВ)</t>
  </si>
  <si>
    <t>СН2 (6 - 20 кВ)</t>
  </si>
  <si>
    <t>НН (0,22 - 1 кВ)</t>
  </si>
  <si>
    <t>28</t>
  </si>
  <si>
    <t>1.0</t>
  </si>
  <si>
    <t>ф 709</t>
  </si>
  <si>
    <t>10 (10.5)</t>
  </si>
  <si>
    <t>10, 30, 2022.02.07</t>
  </si>
  <si>
    <t>10, 46, 2022.02.07</t>
  </si>
  <si>
    <t>кл - ф 709</t>
  </si>
  <si>
    <t>01 2022-02-10</t>
  </si>
  <si>
    <t>4.14</t>
  </si>
  <si>
    <t>кл 10кВ ТП 7080 - ТП 7621</t>
  </si>
  <si>
    <t>12, 00, 2022.05.12</t>
  </si>
  <si>
    <t>16, 46, 2022.05.12</t>
  </si>
  <si>
    <t>ТП 10 (10.5) кВ 7621</t>
  </si>
  <si>
    <t>3 2022-05-12</t>
  </si>
  <si>
    <t>4.21</t>
  </si>
  <si>
    <t>от ТП-7080 до ТП-7621</t>
  </si>
  <si>
    <t>05, 10, 2022.06.21</t>
  </si>
  <si>
    <t>05, 52, 2022.06.21</t>
  </si>
  <si>
    <t>тп-7080 тп-7621 тп-7631</t>
  </si>
  <si>
    <t>3 2022-06-27</t>
  </si>
  <si>
    <t>1.4</t>
  </si>
  <si>
    <t>от РП-503 до КТП-5096</t>
  </si>
  <si>
    <t>05, 20, 2022.06.26</t>
  </si>
  <si>
    <t>12, 10, 2022.06.26</t>
  </si>
  <si>
    <t>тп-5193 тп-5096 тп-5196</t>
  </si>
  <si>
    <t>5 2022-06-27</t>
  </si>
  <si>
    <t>1.5</t>
  </si>
  <si>
    <t>от ТП-6028 до ТП-6001</t>
  </si>
  <si>
    <t>11, 55, 2022.06.27</t>
  </si>
  <si>
    <t>13, 45, 2022.06.27</t>
  </si>
  <si>
    <t>тп-6028</t>
  </si>
  <si>
    <t>4 2022-06-27</t>
  </si>
  <si>
    <t>1.6</t>
  </si>
  <si>
    <t>КЛ 10 (10.5) кВ от тп-2095 до тп 2034</t>
  </si>
  <si>
    <t>05, 50, 2022.06.30</t>
  </si>
  <si>
    <t>06, 30, 2022.06.30</t>
  </si>
  <si>
    <t>ТП-2034</t>
  </si>
  <si>
    <t>6 2022-06-27</t>
  </si>
  <si>
    <t>1.7</t>
  </si>
  <si>
    <t>Д-5-9 Д-5-8</t>
  </si>
  <si>
    <t>05, 55, 2022.07.06</t>
  </si>
  <si>
    <t>17, 00, 2022.07.06</t>
  </si>
  <si>
    <t>ВЛ 10 (10.5) кВ ру 10 кв тп д-5-9</t>
  </si>
  <si>
    <t>7 2022-07-08</t>
  </si>
  <si>
    <t>1.8</t>
  </si>
  <si>
    <t>11, 09, 2022.07.17</t>
  </si>
  <si>
    <t>11, 43, 2022.07.17</t>
  </si>
  <si>
    <t>КЛ ТП-2034 тп-2095</t>
  </si>
  <si>
    <t>7 2022-07-18</t>
  </si>
  <si>
    <t>1.9</t>
  </si>
  <si>
    <t>от ф 1112 до тп 1112-1</t>
  </si>
  <si>
    <t>10, 20, 2022.08.13</t>
  </si>
  <si>
    <t>13, 20, 2022.08.13</t>
  </si>
  <si>
    <t>9 2022-08-13</t>
  </si>
  <si>
    <t>4.12</t>
  </si>
  <si>
    <t>1.10</t>
  </si>
  <si>
    <t>ВЛ Ф1112 В СТОРОНУ ТП1112-1/2</t>
  </si>
  <si>
    <t>23, 03, 2022.09.17</t>
  </si>
  <si>
    <t>23, 55, 2022.09.17</t>
  </si>
  <si>
    <t>ТП 10 (10.5) кВ ТП1112-1/2 , ТП1112-1/3</t>
  </si>
  <si>
    <t>№10 2022-09-17</t>
  </si>
  <si>
    <t>1.11</t>
  </si>
  <si>
    <t>кл тп2026-тп 2028</t>
  </si>
  <si>
    <t>10, 53, 2022.10.08</t>
  </si>
  <si>
    <t>11, 08, 2022.10.08</t>
  </si>
  <si>
    <t>ТП 10 (10.5) кВ ТП 2026;ТП 10 (10.5) кВ 2028</t>
  </si>
  <si>
    <t>11 2022-10-08</t>
  </si>
  <si>
    <t>4.4</t>
  </si>
  <si>
    <t>1.12</t>
  </si>
  <si>
    <t>от ТП2034 до ТП2095</t>
  </si>
  <si>
    <t>10, 50, 2022.10.27</t>
  </si>
  <si>
    <t>11, 40, 2022.10.27</t>
  </si>
  <si>
    <t>ТП 10 (10.5) 2034</t>
  </si>
  <si>
    <t>13 2022-11-01</t>
  </si>
  <si>
    <t>4.13</t>
  </si>
  <si>
    <t>1.13</t>
  </si>
  <si>
    <t>рп 503 - ктп 5096</t>
  </si>
  <si>
    <t>10, 05, 2022.11.20</t>
  </si>
  <si>
    <t>14, 05, 2022.11.20</t>
  </si>
  <si>
    <t>РП 503</t>
  </si>
  <si>
    <t>14 2022-11-21</t>
  </si>
  <si>
    <t>Добавить строку</t>
  </si>
  <si>
    <t>ИТОГО по всем прекращениям передачи электрической энергии за отчетный период:</t>
  </si>
  <si>
    <t>И</t>
  </si>
  <si>
    <t>по ограничениям, связанным с проведением ремонтных работ</t>
  </si>
  <si>
    <t>по аварийным ограничениям</t>
  </si>
  <si>
    <t>по внерегламентным отключениям</t>
  </si>
  <si>
    <t>по внерегламентным отключениям, учитываемым при расчете индикативных показателей надежности</t>
  </si>
  <si>
    <t>В1</t>
  </si>
  <si>
    <t>Форма 8.1.1. Ведомость присоединений потребителей услуг сетевой организации. (Свод)</t>
  </si>
  <si>
    <t>№ _x000D_
п/п</t>
  </si>
  <si>
    <t>Месяц</t>
  </si>
  <si>
    <t>Помесячная расшифровка по форме 8.1.1 Приказ Министерства энергетики РФ от 29 ноября 2016 г. N 1256</t>
  </si>
  <si>
    <t xml:space="preserve">Примечание </t>
  </si>
  <si>
    <t>Количество точек поставки потребителей услуг сетевой организации, присоединенных к первичному уровню присоединения, шт</t>
  </si>
  <si>
    <t>в разделении уровней напряжения ЭПУ потребителей электрической энергии</t>
  </si>
  <si>
    <t>1-я категория надежности</t>
  </si>
  <si>
    <t>2-я категория надежности</t>
  </si>
  <si>
    <t>3-я категория надежности</t>
  </si>
  <si>
    <t>НН (ниже 1 кВ)</t>
  </si>
  <si>
    <t>Итого:</t>
  </si>
  <si>
    <r>
      <t xml:space="preserve">В столбце «Помесячная расшифровка по форме 8.1.1 Приказ Министерства энергетики РФ от 29 ноября 2016 г. N 1256» должна быть размещена ссылка на размещённый в хранилище документов заполненный шаблон с помесячной детализацией. В хранилище документов необходимо разместить Ведомость присоединений потребителей услуг, по форме 8.1.1. за каждый месяц отчетного периода._x000D_
_x000D_
</t>
    </r>
    <r>
      <rPr>
        <b/>
        <charset val="204"/>
        <color theme="9" tint="-0.25"/>
        <family val="2"/>
        <rFont val="Tahoma"/>
        <sz val="10"/>
      </rPr>
      <t>Двойной клик по этой ячейке откроет диалог скачивания шаблона для помесячной расшифровки точек поставки.</t>
    </r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</si>
  <si>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</si>
  <si>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</si>
  <si>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</si>
  <si>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</si>
  <si>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</si>
  <si>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</si>
  <si>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</si>
  <si>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8</t>
  </si>
  <si>
    <t>Август</t>
  </si>
  <si>
    <t>9</t>
  </si>
  <si>
    <t>Сентябрь</t>
  </si>
  <si>
    <t>10</t>
  </si>
  <si>
    <t>Октябрь</t>
  </si>
  <si>
    <t>Ноябрь</t>
  </si>
  <si>
    <t>Декабрь</t>
  </si>
  <si>
    <t>Форма 8.3. Расчет индикативного показателя уровня надежности оказываемых услуг для территориальных сетевых организаций, чей долгосрочный период регулирования начался после 2018 года</t>
  </si>
  <si>
    <t>Максимальное за расчетный период регулирования число точек поставки сетевой организации, шт., в том числе в разбивке по уровням напряжения:</t>
  </si>
  <si>
    <r>
      <t>Средняя продолжительность прекращения передачи электрической энергии на точку поставки (П</t>
    </r>
    <r>
      <rPr>
        <charset val="204"/>
        <family val="2"/>
        <rFont val="Tahoma"/>
        <sz val="9"/>
        <vertAlign val="subscript"/>
      </rPr>
      <t>saidi</t>
    </r>
    <r>
      <rPr>
        <charset val="204"/>
        <family val="2"/>
        <rFont val="Tahoma"/>
        <sz val="9"/>
      </rPr>
      <t>), час.</t>
    </r>
  </si>
  <si>
    <r>
      <t>Средняя частота прекращений передачи электрической энергии на точку поставки (П</t>
    </r>
    <r>
      <rPr>
        <charset val="204"/>
        <family val="2"/>
        <rFont val="Tahoma"/>
        <sz val="9"/>
        <vertAlign val="subscript"/>
      </rPr>
      <t>saifi</t>
    </r>
    <r>
      <rPr>
        <charset val="204"/>
        <family val="2"/>
        <rFont val="Tahoma"/>
        <sz val="9"/>
      </rPr>
      <t>), шт.</t>
    </r>
  </si>
  <si>
    <r>
      <t>Средняя продолжительность прекращения передачи электрической энергии при проведении ремонтных работ (П</t>
    </r>
    <r>
      <rPr>
        <charset val="204"/>
        <family val="2"/>
        <rFont val="Tahoma"/>
        <sz val="9"/>
        <vertAlign val="subscript"/>
      </rPr>
      <t>saidi</t>
    </r>
    <r>
      <rPr>
        <charset val="204"/>
        <family val="2"/>
        <rFont val="Tahoma"/>
        <sz val="9"/>
      </rPr>
      <t>), час.</t>
    </r>
  </si>
  <si>
    <r>
      <t>Средняя частота прекращений передачи электрической энергии при проведении ремонтных работ (П</t>
    </r>
    <r>
      <rPr>
        <charset val="204"/>
        <family val="2"/>
        <rFont val="Tahoma"/>
        <sz val="9"/>
        <vertAlign val="subscript"/>
      </rPr>
      <t>saifi</t>
    </r>
    <r>
      <rPr>
        <charset val="204"/>
        <family val="2"/>
        <rFont val="Tahoma"/>
        <sz val="9"/>
      </rPr>
      <t>), шт.</t>
    </r>
  </si>
  <si>
    <t>Наименование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</si>
  <si>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сети, шт. (Nзаяв_тпр)</t>
  </si>
  <si>
    <t>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заявителей к сети с нарушением установленных сроков его направления, шт. (Nнсзаяв_тпр)</t>
  </si>
  <si>
    <t>max (1, Nзаяв_тпр - Nнсзаяв_тпр)</t>
  </si>
  <si>
    <t>Пзаяв_тпр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</si>
  <si>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(Nсд_тпр)</t>
  </si>
  <si>
    <t>Число договоров об осуществлении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(Nнссд_тпр)</t>
  </si>
  <si>
    <t>max (1, Nсд_тпр - Nнссд_тпр)</t>
  </si>
  <si>
    <t>Пнс_тпр</t>
  </si>
  <si>
    <t>Показатель уровня качества осуществляемого технологического присоединения к сети,  Птпр</t>
  </si>
  <si>
    <t>Птпр</t>
  </si>
  <si>
    <t>Форма 4.1. Показатели уровня надежности и уровня качества оказываемых услуг _x000D_
сетевой организации (для долгосрочных периодов регулирования, начавшихся с 2018 года)</t>
  </si>
  <si>
    <t>Показатель</t>
  </si>
  <si>
    <t>N формулы (пункта) МУ</t>
  </si>
  <si>
    <r>
      <t>Показатель средней продолжительности прекращений передачи электрической энергии (П</t>
    </r>
    <r>
      <rPr>
        <charset val="204"/>
        <family val="2"/>
        <rFont val="Tahoma"/>
        <sz val="9"/>
        <vertAlign val="subscript"/>
      </rPr>
      <t>п</t>
    </r>
    <r>
      <rPr>
        <charset val="204"/>
        <family val="2"/>
        <rFont val="Tahoma"/>
        <sz val="9"/>
      </rPr>
      <t>)</t>
    </r>
  </si>
  <si>
    <r>
      <t>Объем недоотпущенной электрической энергии (П</t>
    </r>
    <r>
      <rPr>
        <charset val="204"/>
        <family val="2"/>
        <rFont val="Tahoma"/>
        <sz val="9"/>
        <vertAlign val="subscript"/>
      </rPr>
      <t>ens</t>
    </r>
    <r>
      <rPr>
        <charset val="204"/>
        <family val="2"/>
        <rFont val="Tahoma"/>
        <sz val="9"/>
      </rPr>
      <t>)</t>
    </r>
  </si>
  <si>
    <r>
      <t>Показатель средней продолжительности прекращений передачи электрической энергии на точку поставки (П</t>
    </r>
    <r>
      <rPr>
        <charset val="204"/>
        <family val="2"/>
        <rFont val="Tahoma"/>
        <sz val="9"/>
        <vertAlign val="subscript"/>
      </rPr>
      <t>saidi</t>
    </r>
    <r>
      <rPr>
        <charset val="204"/>
        <family val="2"/>
        <rFont val="Tahoma"/>
        <sz val="9"/>
      </rPr>
      <t>)</t>
    </r>
  </si>
  <si>
    <r>
      <t>Показатель средней частоты прекращений передачи электрической энергии на точку поставки (П</t>
    </r>
    <r>
      <rPr>
        <charset val="204"/>
        <family val="2"/>
        <rFont val="Tahoma"/>
        <sz val="9"/>
        <vertAlign val="subscript"/>
      </rPr>
      <t>saifi</t>
    </r>
    <r>
      <rPr>
        <charset val="204"/>
        <family val="2"/>
        <rFont val="Tahoma"/>
        <sz val="9"/>
      </rPr>
      <t>)</t>
    </r>
  </si>
  <si>
    <r>
      <t>Показатель уровня качества осуществляемого технологического присоединения (П</t>
    </r>
    <r>
      <rPr>
        <charset val="204"/>
        <family val="2"/>
        <rFont val="Tahoma"/>
        <sz val="9"/>
        <vertAlign val="subscript"/>
      </rPr>
      <t>тпр</t>
    </r>
    <r>
      <rPr>
        <charset val="204"/>
        <family val="2"/>
        <rFont val="Tahoma"/>
        <sz val="9"/>
      </rPr>
      <t>)</t>
    </r>
  </si>
  <si>
    <t>7 или 12</t>
  </si>
  <si>
    <r>
      <t>Показатель уровня качества обслуживания потребителей услуг территориальными сетевыми организациями (П</t>
    </r>
    <r>
      <rPr>
        <charset val="204"/>
        <family val="2"/>
        <rFont val="Tahoma"/>
        <sz val="9"/>
        <vertAlign val="subscript"/>
      </rPr>
      <t>тсо</t>
    </r>
    <r>
      <rPr>
        <charset val="204"/>
        <family val="2"/>
        <rFont val="Tahoma"/>
        <sz val="9"/>
      </rPr>
      <t>)</t>
    </r>
  </si>
  <si>
    <r>
      <t>Плановое значение показателя П</t>
    </r>
    <r>
      <rPr>
        <charset val="204"/>
        <family val="2"/>
        <rFont val="Tahoma"/>
        <sz val="9"/>
        <vertAlign val="subscript"/>
      </rPr>
      <t>п</t>
    </r>
    <r>
      <rPr>
        <charset val="204"/>
        <family val="2"/>
        <rFont val="Tahoma"/>
        <sz val="9"/>
      </rPr>
      <t>, П</t>
    </r>
    <r>
      <rPr>
        <charset val="204"/>
        <family val="2"/>
        <rFont val="Tahoma"/>
        <sz val="9"/>
        <vertAlign val="superscript"/>
      </rPr>
      <t>пл</t>
    </r>
    <r>
      <rPr>
        <charset val="204"/>
        <family val="2"/>
        <rFont val="Tahoma"/>
        <sz val="9"/>
        <vertAlign val="subscript"/>
      </rPr>
      <t>п</t>
    </r>
  </si>
  <si>
    <t>Пункт 4.1 МУ</t>
  </si>
  <si>
    <r>
      <t>Плановое значение показателя П</t>
    </r>
    <r>
      <rPr>
        <charset val="204"/>
        <family val="2"/>
        <rFont val="Tahoma"/>
        <sz val="9"/>
        <vertAlign val="subscript"/>
      </rPr>
      <t>тпр</t>
    </r>
    <r>
      <rPr>
        <charset val="204"/>
        <family val="2"/>
        <rFont val="Tahoma"/>
        <sz val="9"/>
      </rPr>
      <t>, П</t>
    </r>
    <r>
      <rPr>
        <charset val="204"/>
        <family val="2"/>
        <rFont val="Tahoma"/>
        <sz val="9"/>
        <vertAlign val="superscript"/>
      </rPr>
      <t>пл</t>
    </r>
    <r>
      <rPr>
        <charset val="204"/>
        <family val="2"/>
        <rFont val="Tahoma"/>
        <sz val="9"/>
        <vertAlign val="subscript"/>
      </rPr>
      <t>тпр</t>
    </r>
  </si>
  <si>
    <r>
      <t>Плановое значение показателя П</t>
    </r>
    <r>
      <rPr>
        <charset val="204"/>
        <family val="2"/>
        <rFont val="Tahoma"/>
        <sz val="9"/>
        <vertAlign val="subscript"/>
      </rPr>
      <t>тсо</t>
    </r>
    <r>
      <rPr>
        <charset val="204"/>
        <family val="2"/>
        <rFont val="Tahoma"/>
        <sz val="9"/>
      </rPr>
      <t>, П</t>
    </r>
    <r>
      <rPr>
        <charset val="204"/>
        <family val="2"/>
        <rFont val="Tahoma"/>
        <sz val="9"/>
        <vertAlign val="superscript"/>
      </rPr>
      <t>пл</t>
    </r>
    <r>
      <rPr>
        <charset val="204"/>
        <family val="2"/>
        <rFont val="Tahoma"/>
        <sz val="9"/>
        <vertAlign val="subscript"/>
      </rPr>
      <t>тсо</t>
    </r>
  </si>
  <si>
    <r>
      <t>Плановое значение показателя П</t>
    </r>
    <r>
      <rPr>
        <charset val="204"/>
        <family val="2"/>
        <rFont val="Tahoma"/>
        <sz val="9"/>
        <vertAlign val="subscript"/>
      </rPr>
      <t>ens</t>
    </r>
    <r>
      <rPr>
        <charset val="204"/>
        <family val="2"/>
        <rFont val="Tahoma"/>
        <sz val="9"/>
      </rPr>
      <t>, П</t>
    </r>
    <r>
      <rPr>
        <charset val="204"/>
        <family val="2"/>
        <rFont val="Tahoma"/>
        <sz val="9"/>
        <vertAlign val="superscript"/>
      </rPr>
      <t>пл</t>
    </r>
    <r>
      <rPr>
        <charset val="204"/>
        <family val="2"/>
        <rFont val="Tahoma"/>
        <sz val="9"/>
        <vertAlign val="subscript"/>
      </rPr>
      <t>ens</t>
    </r>
  </si>
  <si>
    <r>
      <t>Плановое значение показателя П</t>
    </r>
    <r>
      <rPr>
        <charset val="204"/>
        <family val="2"/>
        <rFont val="Tahoma"/>
        <sz val="9"/>
        <vertAlign val="subscript"/>
      </rPr>
      <t>saidi</t>
    </r>
    <r>
      <rPr>
        <charset val="204"/>
        <family val="2"/>
        <rFont val="Tahoma"/>
        <sz val="9"/>
      </rPr>
      <t>, П</t>
    </r>
    <r>
      <rPr>
        <charset val="204"/>
        <family val="2"/>
        <rFont val="Tahoma"/>
        <sz val="9"/>
        <vertAlign val="superscript"/>
      </rPr>
      <t>пл</t>
    </r>
    <r>
      <rPr>
        <charset val="204"/>
        <family val="2"/>
        <rFont val="Tahoma"/>
        <sz val="9"/>
        <vertAlign val="subscript"/>
      </rPr>
      <t>saidi</t>
    </r>
  </si>
  <si>
    <t>Пункт 4.2 МУ</t>
  </si>
  <si>
    <r>
      <t>Плановое значение показателя П</t>
    </r>
    <r>
      <rPr>
        <charset val="204"/>
        <family val="2"/>
        <rFont val="Tahoma"/>
        <sz val="9"/>
        <vertAlign val="subscript"/>
      </rPr>
      <t>saifi</t>
    </r>
    <r>
      <rPr>
        <charset val="204"/>
        <family val="2"/>
        <rFont val="Tahoma"/>
        <sz val="9"/>
      </rPr>
      <t>, П</t>
    </r>
    <r>
      <rPr>
        <charset val="204"/>
        <family val="2"/>
        <rFont val="Tahoma"/>
        <sz val="9"/>
        <vertAlign val="superscript"/>
      </rPr>
      <t>пл</t>
    </r>
    <r>
      <rPr>
        <charset val="204"/>
        <family val="2"/>
        <rFont val="Tahoma"/>
        <sz val="9"/>
        <vertAlign val="subscript"/>
      </rPr>
      <t>saifi</t>
    </r>
  </si>
  <si>
    <r>
      <t>Оценка достижения показателя уровня надежности оказываемых услуг, К</t>
    </r>
    <r>
      <rPr>
        <charset val="204"/>
        <family val="2"/>
        <rFont val="Tahoma"/>
        <sz val="9"/>
        <vertAlign val="subscript"/>
      </rPr>
      <t>над</t>
    </r>
  </si>
  <si>
    <t>Пункт 5 МУ</t>
  </si>
  <si>
    <r>
      <t>Оценка достижения показателя уровня надежности оказываемых услуг, К</t>
    </r>
    <r>
      <rPr>
        <charset val="204"/>
        <family val="2"/>
        <rFont val="Tahoma"/>
        <sz val="9"/>
        <vertAlign val="subscript"/>
      </rPr>
      <t>над1</t>
    </r>
  </si>
  <si>
    <r>
      <t>Оценка достижения показателя уровня надежности оказываемых услуг, К</t>
    </r>
    <r>
      <rPr>
        <charset val="204"/>
        <family val="2"/>
        <rFont val="Tahoma"/>
        <sz val="9"/>
        <vertAlign val="subscript"/>
      </rPr>
      <t>над2</t>
    </r>
  </si>
  <si>
    <r>
      <t>Оценка достижения показателя уровня качества оказываемых услуг, К</t>
    </r>
    <r>
      <rPr>
        <charset val="204"/>
        <family val="2"/>
        <rFont val="Tahoma"/>
        <sz val="9"/>
        <vertAlign val="subscript"/>
      </rPr>
      <t>кач</t>
    </r>
    <r>
      <rPr>
        <charset val="204"/>
        <family val="2"/>
        <rFont val="Tahoma"/>
        <sz val="9"/>
      </rPr>
      <t xml:space="preserve"> (организации по управлению единой национальной (общероссийской) электрической сетью)</t>
    </r>
  </si>
  <si>
    <r>
      <t>Оценка достижения показателя уровня качества оказываемых услуг, К</t>
    </r>
    <r>
      <rPr>
        <charset val="204"/>
        <family val="2"/>
        <rFont val="Tahoma"/>
        <sz val="9"/>
        <vertAlign val="subscript"/>
      </rPr>
      <t>кач1</t>
    </r>
    <r>
      <rPr>
        <charset val="204"/>
        <family val="2"/>
        <rFont val="Tahoma"/>
        <sz val="9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</si>
  <si>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charset val="204"/>
        <family val="2"/>
        <rFont val="Tahoma"/>
        <sz val="9"/>
        <vertAlign val="subscript"/>
      </rPr>
      <t>кач2</t>
    </r>
    <r>
      <rPr>
        <charset val="204"/>
        <family val="2"/>
        <rFont val="Tahoma"/>
        <sz val="9"/>
      </rPr>
      <t xml:space="preserve"> 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</si>
  <si>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charset val="204"/>
        <family val="2"/>
        <rFont val="Tahoma"/>
        <sz val="9"/>
        <vertAlign val="subscript"/>
      </rPr>
      <t>кач3</t>
    </r>
    <r>
      <rPr>
        <charset val="204"/>
        <family val="2"/>
        <rFont val="Tahoma"/>
        <sz val="9"/>
      </rPr>
      <t xml:space="preserve"> (для территориальной сетевой организации)</t>
    </r>
  </si>
  <si>
    <t>СПРАВОЧНО</t>
  </si>
  <si>
    <t>Коэффициент допустимого отклонения K1m:</t>
  </si>
  <si>
    <t>Коэффициент допустимого отклонения Km:</t>
  </si>
  <si>
    <t>Отчет предоставляется в рамках первого долгосрочного периода регулирования:</t>
  </si>
  <si>
    <t xml:space="preserve">Количество лет в текущем долгосрочном периоде </t>
  </si>
  <si>
    <t>Коэффициент допустимого отклонения Птпр в периоде t-1:</t>
  </si>
  <si>
    <t>Плановый показатель Птпр</t>
  </si>
  <si>
    <t>Фактический показатель Птпр</t>
  </si>
  <si>
    <t>Достижение показателя Птпр в периоде t-1 (да-1;нет-0)</t>
  </si>
  <si>
    <t>Коэффициент допустимого отклонения Пsaidi в периоде t-1:</t>
  </si>
  <si>
    <t>Плановый показатель Пsaidi</t>
  </si>
  <si>
    <t>Фактический показатель Пsaidi</t>
  </si>
  <si>
    <t>Достижение показателя Пsaidi в периоде t-1 (%)</t>
  </si>
  <si>
    <t>Коэффициент допустимого отклонения Пsaifi в периоде t-1:</t>
  </si>
  <si>
    <t>Плановый показатель Пsaifi</t>
  </si>
  <si>
    <t>Фактический показатель Пsaifi</t>
  </si>
  <si>
    <t>Достижение показателя Пsaifi в периоде t-1 (%)</t>
  </si>
  <si>
    <t>Коэффициент допустимого отклонения для Ккач1:</t>
  </si>
  <si>
    <t>Форма 4.2. Расчет обобщенного показателя уровня надежности и качества _x000D_
оказываемых услуг (для долгосрочных периодов регулирования, начавшихся с 2018 года)</t>
  </si>
  <si>
    <t>Id ТСО</t>
  </si>
  <si>
    <t>ТСО</t>
  </si>
  <si>
    <t>Нарушения</t>
  </si>
  <si>
    <t>Понижающий коэффициент, корректирующий необходимую валовую выручку по данным МЭ</t>
  </si>
  <si>
    <t>Нарушения п. 14 (2) а) ПП РФ 1220</t>
  </si>
  <si>
    <t>Нарушения п. 14 (2) б) ПП РФ 1220</t>
  </si>
  <si>
    <t>Нарушения п. 14 (2) в) ПП РФ 1220</t>
  </si>
  <si>
    <t>Нарушения п. 14 (2) г) ПП РФ 1220</t>
  </si>
  <si>
    <r>
      <t>Оценка достижения показателя уровня надежности оказываемых услуг, К</t>
    </r>
    <r>
      <rPr>
        <charset val="204"/>
        <family val="2"/>
        <rFont val="Tahoma"/>
        <sz val="9"/>
        <vertAlign val="subscript"/>
      </rPr>
      <t>кач</t>
    </r>
  </si>
  <si>
    <r>
      <t>Оценка достижения показателя уровня надежности оказываемых услуг, К</t>
    </r>
    <r>
      <rPr>
        <charset val="204"/>
        <family val="2"/>
        <rFont val="Tahoma"/>
        <sz val="9"/>
        <vertAlign val="subscript"/>
      </rPr>
      <t>кач1</t>
    </r>
  </si>
  <si>
    <r>
      <t>Оценка достижения показателя уровня надежности оказываемых услуг, К</t>
    </r>
    <r>
      <rPr>
        <charset val="204"/>
        <family val="2"/>
        <rFont val="Tahoma"/>
        <sz val="9"/>
        <vertAlign val="subscript"/>
      </rPr>
      <t>кач2</t>
    </r>
  </si>
  <si>
    <r>
      <t>Оценка достижения показателя уровня надежности оказываемых услуг, К</t>
    </r>
    <r>
      <rPr>
        <charset val="204"/>
        <family val="2"/>
        <rFont val="Tahoma"/>
        <sz val="9"/>
        <vertAlign val="subscript"/>
      </rPr>
      <t>кач3</t>
    </r>
  </si>
  <si>
    <r>
      <t>Обобщенный показатель уровня надежности и качества оказываемых услуг, К</t>
    </r>
    <r>
      <rPr>
        <charset val="204"/>
        <family val="2"/>
        <rFont val="Tahoma"/>
        <sz val="9"/>
        <vertAlign val="subscript"/>
      </rPr>
      <t>об</t>
    </r>
  </si>
  <si>
    <t>Максимальный процент корректировки</t>
  </si>
  <si>
    <t xml:space="preserve">Понижающий (повышающий) коэффициент, корректирующий необходимую валовую выручку сетевой организации с учетом надежности и качества производимых (реализуемых) товаров (услуг) </t>
  </si>
  <si>
    <t>Данные об экономических и технических характеристиках и (или) условиях деятельности территориальных сетевых организаций</t>
  </si>
  <si>
    <t>Характеристики и (или) условия деятельности сетевой организации</t>
  </si>
  <si>
    <t xml:space="preserve">Значение характеристики </t>
  </si>
  <si>
    <t xml:space="preserve"> подтверждающих документов (в том числе внутренних документов сетевой организации)</t>
  </si>
  <si>
    <t xml:space="preserve">Наименование </t>
  </si>
  <si>
    <t>Реквизиты</t>
  </si>
  <si>
    <t>Протяженность линий электропередачи в одноцепном выражении (ЛЭП), км</t>
  </si>
  <si>
    <t>Протяженность кабельных линий электропередачи в одноцепном выражении, км</t>
  </si>
  <si>
    <t>Доля кабельных линий электропередачи в одноцепном выражении от общей протяженности линий электропередачи (Доля КЛ), %</t>
  </si>
  <si>
    <t>Максимальное за год число точек поставки, шт.</t>
  </si>
  <si>
    <t>Число разъединителей и выключателей, шт.</t>
  </si>
  <si>
    <t>Средняя летняя температура, °C</t>
  </si>
  <si>
    <t>Номер группы (m) территориальной сетевой организации по показателю Пsaidi</t>
  </si>
  <si>
    <t>Номер группы (m) территориальной сетевой организации по показателю Пsaifi</t>
  </si>
  <si>
    <t>Форма 9.1. Базовые значения показателей надежности, значения коэффициентов допустимых отклонений фактических значений показателей надежности от плановых и максимальной динамики улучшения плановых показателей надежности для групп территориальных сетевых организаций, имеющих сопоставимые друг с другом характеристики и (или) условия деятельности, сформированные по показателю средней продолжительности прекращения передачи электрической энергии на точку поставки (Пsaidi)</t>
  </si>
  <si>
    <t>Группы территориальных сетевых организаций</t>
  </si>
  <si>
    <t>итог</t>
  </si>
  <si>
    <t>ЛЭП</t>
  </si>
  <si>
    <t>Доля</t>
  </si>
  <si>
    <t>T</t>
  </si>
  <si>
    <t>Плотность</t>
  </si>
  <si>
    <t>Базовые значения показателей надежности</t>
  </si>
  <si>
    <t>Максимальная динамика улучшения плановых показателей надежности</t>
  </si>
  <si>
    <t>Значения коэффициентов допустимых отклонений фактических значений показателей надежности от плановых</t>
  </si>
  <si>
    <t>ЛЭП 7 500 км и более, доля КЛ менее 10%, средняя летняя температура 20°С и более</t>
  </si>
  <si>
    <t>-</t>
  </si>
  <si>
    <t>ЛЭП 7 500 км и более, доля КЛ менее 10%, средняя летняя температура менее 20°С, число разъединителей и выключателей менее 25 000 штук</t>
  </si>
  <si>
    <t>ЛЭП 7 500 км и более, доля КЛ менее 10%, средняя летняя температура менее 20°С, число разъединителей и выключателей 25 000 шт. и более</t>
  </si>
  <si>
    <t>ЛЭП 7 500 км и более, доля КЛ 10% и более</t>
  </si>
  <si>
    <t>ЛЭП 10 км и более и менее 7500 км, доля КЛ 30% и более</t>
  </si>
  <si>
    <t>ЛЭП 10 км и более и менее 7500 км, доля КЛ менее 30%, плотность менее 20 штук/км, число точек поставки менее 10 000 штук</t>
  </si>
  <si>
    <t>ЛЭП 10 км и более и менее 7500 км, доля КЛ менее 30%, плотность менее 20 штук/км, число точек поставки 10 000 штук и более</t>
  </si>
  <si>
    <t>ЛЭП 10 км и более и менее 7500 км, доля КЛ менее 30%, плотность 20 штук/км и более</t>
  </si>
  <si>
    <t>ЛЭП менее 10 км</t>
  </si>
  <si>
    <t>Форма 9.2. Базовые значения показателей надежности, значения коэффициентов допустимых отклонений фактических значений показателей надежности от плановых и максимальной динамики улучшения плановых показателей надежности для групп территориальных сетевых организаций, имеющих сопоставимые друг с другом характеристики и (или) условия деятельности, сформированные по показателю средней частоты прекращения передачи электрической энергии на точку поставки (Пsaifi)</t>
  </si>
  <si>
    <t>ЛЭП 7 500 км и более, доля КЛ менее 10%</t>
  </si>
  <si>
    <t>ЛЭП 3 000 км и более и менее 7 500 км, доля КЛ менее 15%</t>
  </si>
  <si>
    <t>ЛЭП 3 000 км и более и менее 7 500 км, доля КЛ 15% и более</t>
  </si>
  <si>
    <t>ЛЭП 100 км и более и менее 3 000 км, доля КЛ 35% и более</t>
  </si>
  <si>
    <t>ЛЭП 100 км и более и менее 3 000 км, доля КЛ менее 35%</t>
  </si>
  <si>
    <t>ЛЭП от 10 км и более и менее 100 км</t>
  </si>
  <si>
    <t>Ссылка на документ</t>
  </si>
  <si>
    <t>Количество листов (комментарий)</t>
  </si>
  <si>
    <t>Копии оперативных журналов</t>
  </si>
  <si>
    <t>Реестр потребителей услуг к электрической сети электросетевой организации с указанием количества точек присоединения потребителей услуг, реквизитов договоров</t>
  </si>
  <si>
    <t>Однолинейные схемы электрических сетей с указанием границ балансовой принадлежности и точек поставки электрической энергии</t>
  </si>
  <si>
    <t>Договоры оказания услуг по передаче электрической энергии.</t>
  </si>
  <si>
    <t>План графиков ремонтных работ, срочные аварийные работы подтвердить уведомлениями потребителей (для подтверждения перерывов электроснабжения потребителей)</t>
  </si>
  <si>
    <t>Акты расследования причин аварии в соответствии с формой приказа Министерства энергетики Российской Федерации от 02.03.2010 № 90</t>
  </si>
  <si>
    <t>Пояснительная записка</t>
  </si>
  <si>
    <t>Добавить документ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</si>
</sst>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71" formatCode="#,##0.000"/>
    <numFmt numFmtId="172" formatCode="#,##0.0000"/>
    <numFmt numFmtId="173" formatCode="_(&quot;$&quot;* #,##0.00_);_(&quot;$&quot;* \(#,##0.00\);_(&quot;$&quot;* &quot;-&quot;??_);_(@_)"/>
    <numFmt numFmtId="174" formatCode="0.0000"/>
    <numFmt numFmtId="175" formatCode="#,##0.00000"/>
    <numFmt numFmtId="176" formatCode="0.0"/>
    <numFmt numFmtId="177" formatCode="#,##0.0"/>
    <numFmt numFmtId="178" formatCode="#,##0.0000_ ;\-#,##0.0000\ "/>
  </numFmts>
  <fonts count="61">
    <font>
      <sz val="11"/>
      <color rgb="FF000000"/>
      <name val="Calibri"/>
      <scheme val="minor"/>
    </font>
    <font>
      <sz val="9"/>
      <color auto="1"/>
      <name val="Tahoma"/>
    </font>
    <font>
      <b/>
      <sz val="9"/>
      <color auto="1"/>
      <name val="Tahoma"/>
    </font>
    <font>
      <u/>
      <sz val="9"/>
      <color theme="10"/>
      <name val="Tahoma"/>
    </font>
    <font>
      <u/>
      <sz val="10"/>
      <color theme="0" tint="-0.05"/>
      <name val="Tahoma"/>
    </font>
    <font>
      <sz val="10"/>
      <color auto="1"/>
      <name val="Tahoma"/>
    </font>
    <font>
      <u/>
      <sz val="10"/>
      <color rgb="FF0000FF"/>
      <name val="Tahoma"/>
    </font>
    <font>
      <b/>
      <u/>
      <sz val="11"/>
      <color rgb="FF0000FF"/>
      <name val="Tahoma"/>
    </font>
    <font>
      <sz val="11"/>
      <color rgb="FFFFFFFF"/>
      <name val="Tahoma"/>
    </font>
    <font>
      <b/>
      <sz val="10"/>
      <color auto="1"/>
      <name val="Tahoma"/>
    </font>
    <font>
      <u/>
      <sz val="20"/>
      <color rgb="FF003366"/>
      <name val="Tahoma"/>
    </font>
    <font>
      <sz val="11"/>
      <color rgb="FF00000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FFFFFF"/>
      <name val="Tahoma"/>
    </font>
    <font>
      <sz val="9"/>
      <color rgb="FFFF0000"/>
      <name val="Tahoma"/>
    </font>
    <font>
      <sz val="9"/>
      <color rgb="FF969696"/>
      <name val="Tahoma"/>
    </font>
    <font>
      <sz val="11"/>
      <color rgb="FF000000"/>
      <name val="Calibri"/>
    </font>
    <font>
      <b/>
      <sz val="9"/>
      <color rgb="FFFF0000"/>
      <name val="Tahoma"/>
    </font>
    <font>
      <sz val="9"/>
      <color theme="1"/>
      <name val="Tahoma"/>
    </font>
    <font>
      <sz val="9"/>
      <color theme="0"/>
      <name val="Tahoma"/>
    </font>
    <font>
      <sz val="8"/>
      <color rgb="FFC0C0C0"/>
      <name val="Tahoma"/>
    </font>
    <font>
      <b/>
      <sz val="9"/>
      <color rgb="FFC0C0C0"/>
      <name val="Tahoma"/>
    </font>
    <font>
      <sz val="1"/>
      <color theme="0"/>
      <name val="Tahoma"/>
    </font>
    <font>
      <sz val="9"/>
      <color rgb="FF333399"/>
      <name val="Tahoma"/>
    </font>
    <font>
      <i/>
      <sz val="9"/>
      <color auto="1"/>
      <name val="Tahoma"/>
    </font>
    <font>
      <sz val="9"/>
      <color rgb="FF808080"/>
      <name val="Tahoma"/>
    </font>
    <font>
      <b/>
      <u/>
      <sz val="9"/>
      <color rgb="FF0000FF"/>
      <name val="Tahoma"/>
    </font>
    <font>
      <sz val="10"/>
      <color auto="1"/>
      <name val="Arial Cyr"/>
    </font>
    <font>
      <b/>
      <sz val="10"/>
      <color rgb="FFFF0000"/>
      <name val="Arial Cyr"/>
    </font>
    <font>
      <b/>
      <sz val="1"/>
      <color theme="0"/>
      <name val="Tahoma"/>
    </font>
    <font>
      <sz val="14"/>
      <color rgb="FFBCBCBC"/>
      <name val="Calibri"/>
    </font>
    <font>
      <sz val="11"/>
      <color rgb="FFC0C0C0"/>
      <name val="Wingdings 2"/>
    </font>
    <font>
      <sz val="8"/>
      <color auto="1"/>
      <name val="Tahoma"/>
    </font>
    <font>
      <sz val="1"/>
      <color rgb="FFFFFFFF"/>
      <name val="Tahoma"/>
    </font>
    <font>
      <sz val="12"/>
      <color rgb="FFFF0000"/>
      <name val="Times New Roman"/>
    </font>
    <font>
      <sz val="11"/>
      <color auto="1"/>
      <name val="Calibri"/>
    </font>
    <font>
      <sz val="11"/>
      <color theme="1"/>
      <name val="Times New Roman"/>
    </font>
    <font>
      <sz val="9"/>
      <color theme="0" tint="-0.35"/>
      <name val="Tahoma"/>
    </font>
    <font>
      <sz val="8"/>
      <color rgb="FF333333"/>
      <name val="Arial"/>
    </font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11"/>
      <color auto="1"/>
      <name val="Calibri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BCBCBC"/>
      </patternFill>
    </fill>
    <fill>
      <patternFill patternType="solid">
        <fgColor theme="0" tint="-0.15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lightDown">
        <fgColor rgb="FFD8D8D8"/>
        <bgColor rgb="FFFFFFFF"/>
      </patternFill>
    </fill>
    <fill>
      <patternFill patternType="solid">
        <fgColor theme="0"/>
      </patternFill>
    </fill>
    <fill>
      <patternFill patternType="lightDown">
        <fgColor rgb="FFFFFFFF"/>
        <bgColor rgb="FFF2F2F2"/>
      </patternFill>
    </fill>
    <fill>
      <patternFill patternType="solid">
        <fgColor rgb="FFFF8080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theme="0" tint="-0.25"/>
      </patternFill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4">
    <border>
      <left/>
      <right/>
      <top/>
      <bottom/>
    </border>
    <border>
      <left/>
      <right/>
      <top style="thin">
        <color theme="0" tint="-0.25"/>
      </top>
      <bottom style="thin">
        <color theme="0" tint="-0.25"/>
      </bottom>
    </border>
    <border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 style="thin">
        <color rgb="FF999999"/>
      </left>
      <right/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CBCBC"/>
      </left>
      <right/>
      <top/>
      <bottom/>
    </border>
    <border>
      <left/>
      <right style="thin">
        <color rgb="FFBCBCBC"/>
      </right>
      <top/>
      <bottom/>
    </border>
    <border>
      <left style="thin">
        <color rgb="FFBCBCBC"/>
      </left>
      <right/>
      <top style="thin">
        <color rgb="FFBCBCBC"/>
      </top>
      <bottom/>
    </border>
    <border>
      <left/>
      <right/>
      <top style="thin">
        <color rgb="FFBCBCBC"/>
      </top>
      <bottom/>
    </border>
    <border>
      <left/>
      <right style="thin">
        <color rgb="FFBCBCBC"/>
      </right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/>
      <right/>
      <top style="thin">
        <color rgb="FFC0C0C0"/>
      </top>
      <bottom style="thin">
        <color rgb="FFC0C0C0"/>
      </bottom>
    </border>
    <border>
      <left/>
      <right/>
      <top style="thin">
        <color rgb="FFC0C0C0"/>
      </top>
      <bottom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969696"/>
      </left>
      <right style="thin">
        <color rgb="FF969696"/>
      </right>
      <top/>
      <bottom/>
    </border>
    <border>
      <left/>
      <right/>
      <top/>
      <bottom style="thin">
        <color rgb="FFC0C0C0"/>
      </bottom>
    </border>
    <border>
      <left/>
      <right style="thin">
        <color rgb="FFC0C0C0"/>
      </right>
      <top/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C0C0C0"/>
      </top>
      <bottom/>
    </border>
    <border>
      <left style="thin">
        <color rgb="FFC0C0C0"/>
      </left>
      <right style="thin">
        <color rgb="FFC0C0C0"/>
      </right>
      <top/>
      <bottom/>
    </border>
    <border>
      <left style="thin">
        <color rgb="FFC0C0C0"/>
      </left>
      <right style="thin">
        <color rgb="FFC0C0C0"/>
      </right>
      <top/>
      <bottom style="thin">
        <color rgb="FFC0C0C0"/>
      </bottom>
    </border>
    <border>
      <left style="thin">
        <color theme="0" tint="-0.35"/>
      </left>
      <right/>
      <top style="thin">
        <color theme="0" tint="-0.25"/>
      </top>
      <bottom style="thin">
        <color rgb="FFC0C0C0"/>
      </bottom>
    </border>
    <border>
      <left/>
      <right/>
      <top style="thin">
        <color theme="0" tint="-0.25"/>
      </top>
      <bottom style="thin">
        <color rgb="FFC0C0C0"/>
      </bottom>
    </border>
    <border>
      <left/>
      <right style="thin">
        <color theme="0" tint="-0.35"/>
      </right>
      <top style="thin">
        <color theme="0" tint="-0.25"/>
      </top>
      <bottom style="thin">
        <color rgb="FFC0C0C0"/>
      </bottom>
    </border>
    <border>
      <left style="thin">
        <color rgb="FFC0C0C0"/>
      </left>
      <right/>
      <top style="thin">
        <color rgb="FFC0C0C0"/>
      </top>
      <bottom style="thin">
        <color rgb="FFC0C0C0"/>
      </bottom>
    </border>
    <border>
      <left/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/>
      <top style="thin">
        <color rgb="FFC0C0C0"/>
      </top>
      <bottom/>
    </border>
    <border>
      <left style="thin">
        <color rgb="FFC0C0C0"/>
      </left>
      <right/>
      <top/>
      <bottom/>
    </border>
    <border>
      <left style="thin">
        <color rgb="FFC0C0C0"/>
      </left>
      <right/>
      <top/>
      <bottom style="thin">
        <color rgb="FFC0C0C0"/>
      </bottom>
    </border>
    <border>
      <left style="thin">
        <color theme="0" tint="-0.25"/>
      </left>
      <right/>
      <top style="thin">
        <color theme="0" tint="-0.25"/>
      </top>
      <bottom/>
    </border>
    <border>
      <left/>
      <right/>
      <top style="thin">
        <color theme="0" tint="-0.25"/>
      </top>
      <bottom/>
    </border>
    <border>
      <left/>
      <right style="thin">
        <color theme="0" tint="-0.25"/>
      </right>
      <top style="thin">
        <color theme="0" tint="-0.25"/>
      </top>
      <bottom/>
    </border>
    <border>
      <left/>
      <right/>
      <top/>
      <bottom style="thin">
        <color theme="0" tint="-0.25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</borders>
  <cellStyleXfs count="477">
    <xf numFmtId="0" fontId="0" fillId="0" borderId="0" applyFont="1" applyFill="0" applyBorder="0">
      <alignment vertical="top"/>
    </xf>
    <xf numFmtId="49" fontId="1" fillId="0" borderId="1" applyFont="1" applyFill="0" applyBorder="1" applyNumberFormat="1">
      <alignment horizontal="left" vertical="center" wrapText="1" indent="1"/>
    </xf>
    <xf numFmtId="49" fontId="1" fillId="0" borderId="2" applyFont="1" applyFill="0" applyBorder="1" applyNumberFormat="1">
      <alignment horizontal="center" vertical="center" wrapText="1"/>
    </xf>
    <xf numFmtId="49" fontId="2" fillId="0" borderId="1" applyFont="1" applyFill="0" applyBorder="1" applyNumberFormat="1">
      <alignment horizontal="left" vertical="center" wrapText="1" indent="1"/>
    </xf>
    <xf numFmtId="49" fontId="2" fillId="0" borderId="1" applyFont="1" applyFill="0" applyBorder="1" applyNumberFormat="1">
      <alignment horizontal="center" vertical="center" wrapText="1"/>
    </xf>
    <xf numFmtId="49" fontId="3" fillId="0" borderId="0" applyFont="1" applyFill="0" applyBorder="0" applyNumberFormat="1">
      <alignment horizontal="center" vertical="center" wrapText="1"/>
    </xf>
    <xf numFmtId="0" fontId="4" fillId="2" borderId="3" applyFont="1" applyFill="1" applyBorder="1" applyNumberFormat="1">
      <alignment horizontal="center" vertical="center"/>
    </xf>
    <xf numFmtId="0" fontId="5" fillId="2" borderId="3" applyFont="1" applyFill="1" applyBorder="1" applyNumberFormat="1">
      <alignment vertical="center"/>
    </xf>
    <xf numFmtId="49" fontId="5" fillId="2" borderId="3" applyFont="1" applyFill="1" applyBorder="1" applyNumberFormat="1">
      <alignment vertical="center"/>
    </xf>
    <xf numFmtId="0" fontId="6" fillId="2" borderId="3" applyFont="1" applyFill="1" applyBorder="1" applyNumberFormat="1">
      <alignment horizontal="center" vertical="center"/>
    </xf>
    <xf numFmtId="0" fontId="1" fillId="0" borderId="0" applyFont="1" applyFill="0" applyBorder="0" applyNumberFormat="1">
      <alignment horizontal="center" vertical="center" wrapText="1"/>
    </xf>
    <xf numFmtId="0" fontId="7" fillId="0" borderId="0" applyFont="1" applyFill="0" applyBorder="0" applyNumberFormat="1">
      <alignment wrapText="1"/>
    </xf>
    <xf numFmtId="49" fontId="8" fillId="0" borderId="0" applyFont="1" applyFill="0" applyBorder="0" applyNumberFormat="1">
      <alignment wrapText="1"/>
    </xf>
    <xf numFmtId="0" fontId="9" fillId="0" borderId="0" applyFont="1" applyFill="0" applyBorder="0" applyNumberFormat="1">
      <alignment vertical="center" wrapText="1"/>
    </xf>
    <xf numFmtId="0" fontId="9" fillId="0" borderId="0" applyFont="1" applyFill="0" applyBorder="0" applyNumberFormat="1">
      <alignment horizontal="left" vertical="center" wrapText="1"/>
    </xf>
    <xf numFmtId="49" fontId="10" fillId="0" borderId="0" applyFont="1" applyFill="0" applyBorder="0" applyNumberFormat="1">
      <alignment wrapText="1"/>
    </xf>
    <xf numFmtId="0" fontId="9" fillId="0" borderId="0" applyFont="1" applyFill="0" applyBorder="0" applyNumberFormat="1">
      <alignment vertical="center"/>
    </xf>
    <xf numFmtId="0" fontId="5" fillId="0" borderId="0" applyFont="1" applyFill="0" applyBorder="0" applyNumberFormat="1">
      <alignment horizontal="left" vertical="top" wrapText="1"/>
    </xf>
    <xf numFmtId="49" fontId="1" fillId="0" borderId="0" applyFont="1" applyFill="0" applyBorder="0" applyNumberFormat="1">
      <alignment vertical="top" wrapText="1"/>
    </xf>
    <xf numFmtId="0" fontId="5" fillId="3" borderId="4" applyFont="1" applyFill="1" applyBorder="1" applyNumberFormat="1">
      <alignment horizontal="center" vertical="center" wrapText="1"/>
    </xf>
    <xf numFmtId="0" fontId="5" fillId="3" borderId="5" applyFont="1" applyFill="1" applyBorder="1" applyNumberFormat="1">
      <alignment horizontal="center" vertical="center" wrapText="1"/>
    </xf>
    <xf numFmtId="0" fontId="5" fillId="3" borderId="6" applyFont="1" applyFill="1" applyBorder="1" applyNumberFormat="1">
      <alignment horizontal="center" vertical="center" wrapText="1"/>
    </xf>
    <xf numFmtId="0" fontId="11" fillId="0" borderId="0" applyFont="1" applyFill="0" applyBorder="0" applyNumberFormat="1">
      <alignment wrapText="1"/>
    </xf>
    <xf numFmtId="0" fontId="5" fillId="4" borderId="7" applyFont="1" applyFill="1" applyBorder="1" applyNumberFormat="1">
      <alignment horizontal="right" vertical="center" wrapText="1" indent="1"/>
    </xf>
    <xf numFmtId="0" fontId="5" fillId="4" borderId="8" applyFont="1" applyFill="1" applyBorder="1" applyNumberFormat="1">
      <alignment horizontal="right" vertical="center" wrapText="1" indent="1"/>
    </xf>
    <xf numFmtId="0" fontId="12" fillId="0" borderId="0" applyFont="1" applyFill="0" applyBorder="0" applyNumberFormat="1">
      <alignment horizontal="left" vertical="center" wrapText="1"/>
    </xf>
    <xf numFmtId="0" fontId="13" fillId="0" borderId="0" applyFont="1" applyFill="0" applyBorder="0" applyNumberFormat="1">
      <alignment vertical="center" wrapText="1"/>
    </xf>
    <xf numFmtId="0" fontId="11" fillId="0" borderId="7" applyFont="1" applyFill="0" applyBorder="1" applyNumberFormat="1">
      <alignment wrapText="1"/>
    </xf>
    <xf numFmtId="0" fontId="11" fillId="0" borderId="0" applyFont="1" applyFill="0" applyBorder="0" applyNumberFormat="1"/>
    <xf numFmtId="0" fontId="12" fillId="0" borderId="0" applyFont="1" applyFill="0" applyBorder="0" applyNumberFormat="1"/>
    <xf numFmtId="0" fontId="14" fillId="0" borderId="0" applyFont="1" applyFill="0" applyBorder="0" applyNumberFormat="1">
      <alignment wrapText="1"/>
    </xf>
    <xf numFmtId="0" fontId="15" fillId="5" borderId="9" applyFont="1" applyFill="1" applyBorder="1" applyNumberFormat="1">
      <alignment horizontal="center" vertical="center" wrapText="1"/>
    </xf>
    <xf numFmtId="0" fontId="14" fillId="0" borderId="7" applyFont="1" applyFill="0" applyBorder="1" applyNumberFormat="1">
      <alignment vertical="center" wrapText="1"/>
    </xf>
    <xf numFmtId="0" fontId="14" fillId="0" borderId="0" applyFont="1" applyFill="0" applyBorder="0" applyNumberFormat="1">
      <alignment vertical="center" wrapText="1"/>
    </xf>
    <xf numFmtId="0" fontId="15" fillId="6" borderId="9" applyFont="1" applyFill="1" applyBorder="1" applyNumberFormat="1">
      <alignment horizontal="center" vertical="center" wrapText="1"/>
    </xf>
    <xf numFmtId="0" fontId="14" fillId="0" borderId="7" applyFont="1" applyFill="0" applyBorder="1" applyNumberFormat="1">
      <alignment horizontal="left" vertical="center" wrapText="1"/>
    </xf>
    <xf numFmtId="0" fontId="14" fillId="0" borderId="0" applyFont="1" applyFill="0" applyBorder="0" applyNumberFormat="1">
      <alignment horizontal="left" vertical="center" wrapText="1"/>
    </xf>
    <xf numFmtId="0" fontId="15" fillId="7" borderId="9" applyFont="1" applyFill="1" applyBorder="1" applyNumberFormat="1">
      <alignment horizontal="center" vertical="center" wrapText="1"/>
    </xf>
    <xf numFmtId="0" fontId="15" fillId="8" borderId="9" applyFont="1" applyFill="1" applyBorder="1" applyNumberFormat="1">
      <alignment horizontal="center" vertical="center" wrapText="1"/>
    </xf>
    <xf numFmtId="0" fontId="5" fillId="4" borderId="0" applyFont="1" applyFill="1" applyBorder="0" applyNumberFormat="1">
      <alignment horizontal="right" vertical="center" wrapText="1" indent="1"/>
    </xf>
    <xf numFmtId="0" fontId="12" fillId="0" borderId="7" applyFont="1" applyFill="0" applyBorder="1" applyNumberFormat="1">
      <alignment horizontal="left" vertical="center" wrapText="1"/>
    </xf>
    <xf numFmtId="0" fontId="12" fillId="0" borderId="10" applyFont="1" applyFill="0" applyBorder="1" applyNumberFormat="1">
      <alignment horizontal="left" vertical="center" wrapText="1"/>
    </xf>
    <xf numFmtId="0" fontId="5" fillId="4" borderId="9" applyFont="1" applyFill="1" applyBorder="1" applyNumberFormat="1">
      <alignment horizontal="right" vertical="center" wrapText="1" indent="1"/>
    </xf>
    <xf numFmtId="0" fontId="5" fillId="4" borderId="11" applyFont="1" applyFill="1" applyBorder="1" applyNumberFormat="1">
      <alignment horizontal="right" vertical="center" wrapText="1" indent="1"/>
    </xf>
    <xf numFmtId="0" fontId="14" fillId="0" borderId="0" applyFont="1" applyFill="0" applyBorder="0" applyNumberFormat="1"/>
    <xf numFmtId="0" fontId="14" fillId="0" borderId="7" applyFont="1" applyFill="0" applyBorder="1" applyNumberFormat="1">
      <alignment wrapText="1"/>
    </xf>
    <xf numFmtId="0" fontId="14" fillId="0" borderId="0" applyFont="1" applyFill="0" applyBorder="0" applyNumberFormat="1">
      <alignment vertical="top" wrapText="1"/>
    </xf>
    <xf numFmtId="0" fontId="5" fillId="4" borderId="12" applyFont="1" applyFill="1" applyBorder="1" applyNumberFormat="1">
      <alignment horizontal="right" vertical="center" wrapText="1" indent="1"/>
    </xf>
    <xf numFmtId="0" fontId="5" fillId="4" borderId="13" applyFont="1" applyFill="1" applyBorder="1" applyNumberFormat="1">
      <alignment horizontal="right" vertical="center" wrapText="1" indent="1"/>
    </xf>
    <xf numFmtId="0" fontId="11" fillId="0" borderId="12" applyFont="1" applyFill="0" applyBorder="1" applyNumberFormat="1">
      <alignment wrapText="1"/>
    </xf>
    <xf numFmtId="0" fontId="11" fillId="0" borderId="13" applyFont="1" applyFill="0" applyBorder="1" applyNumberFormat="1">
      <alignment wrapText="1"/>
    </xf>
    <xf numFmtId="0" fontId="11" fillId="0" borderId="13" applyFont="1" applyFill="0" applyBorder="1" applyNumberFormat="1">
      <alignment vertical="center" wrapText="1"/>
    </xf>
    <xf numFmtId="0" fontId="8" fillId="0" borderId="0" applyFont="1" applyFill="0" applyBorder="0" applyNumberFormat="1"/>
    <xf numFmtId="49" fontId="11" fillId="0" borderId="0" applyFont="1" applyFill="0" applyBorder="0" applyNumberFormat="1">
      <alignment vertical="top" wrapText="1"/>
    </xf>
    <xf numFmtId="0" fontId="1" fillId="9" borderId="0" applyFont="1" applyFill="1" applyBorder="0" applyNumberFormat="1">
      <alignment horizontal="right" wrapText="1"/>
    </xf>
    <xf numFmtId="0" fontId="1" fillId="9" borderId="0" applyFont="1" applyFill="1" applyBorder="0" applyNumberFormat="1">
      <alignment wrapText="1"/>
    </xf>
    <xf numFmtId="0" fontId="16" fillId="0" borderId="0" applyFont="1" applyFill="0" applyBorder="0" applyNumberFormat="1">
      <alignment vertical="center" wrapText="1"/>
    </xf>
    <xf numFmtId="0" fontId="1" fillId="9" borderId="0" applyFont="1" applyFill="1" applyBorder="0" applyNumberFormat="1">
      <alignment horizontal="right" vertical="center"/>
    </xf>
    <xf numFmtId="0" fontId="1" fillId="0" borderId="14" applyFont="1" applyFill="0" applyBorder="1" applyNumberFormat="1">
      <alignment horizontal="center" vertical="center" wrapText="1"/>
    </xf>
    <xf numFmtId="173" fontId="1" fillId="9" borderId="15" applyFont="1" applyFill="1" applyBorder="1" applyNumberFormat="1">
      <alignment horizontal="right" vertical="top" wrapText="1"/>
    </xf>
    <xf numFmtId="0" fontId="1" fillId="0" borderId="0" applyFont="1" applyFill="0" applyBorder="0" applyNumberFormat="1">
      <alignment wrapText="1"/>
    </xf>
    <xf numFmtId="173" fontId="1" fillId="9" borderId="0" applyFont="1" applyFill="1" applyBorder="0" applyNumberFormat="1">
      <alignment vertical="top" wrapText="1"/>
    </xf>
    <xf numFmtId="173" fontId="1" fillId="9" borderId="0" applyFont="1" applyFill="1" applyBorder="0" applyNumberFormat="1">
      <alignment horizontal="right" vertical="top" wrapText="1"/>
    </xf>
    <xf numFmtId="49" fontId="1" fillId="9" borderId="0" applyFont="1" applyFill="1" applyBorder="0" applyNumberFormat="1">
      <alignment horizontal="right" vertical="center" wrapText="1" indent="1"/>
    </xf>
    <xf numFmtId="0" fontId="1" fillId="7" borderId="16" applyFont="1" applyFill="1" applyBorder="1" applyNumberFormat="1">
      <alignment horizontal="center" vertical="center" wrapText="1"/>
    </xf>
    <xf numFmtId="49" fontId="1" fillId="0" borderId="0" applyFont="1" applyFill="0" applyBorder="0" applyNumberFormat="1">
      <alignment horizontal="right" vertical="center" wrapText="1" indent="1"/>
    </xf>
    <xf numFmtId="49" fontId="1" fillId="8" borderId="16" applyFont="1" applyFill="1" applyBorder="1" applyNumberFormat="1">
      <alignment horizontal="center" vertical="center" wrapText="1"/>
      <protection locked="0"/>
    </xf>
    <xf numFmtId="0" fontId="1" fillId="9" borderId="0" applyFont="1" applyFill="1" applyBorder="0" applyNumberFormat="1">
      <alignment horizontal="right" vertical="center" wrapText="1" indent="1"/>
    </xf>
    <xf numFmtId="1" fontId="1" fillId="8" borderId="16" applyFont="1" applyFill="1" applyBorder="1" applyNumberFormat="1">
      <alignment horizontal="center" vertical="center" wrapText="1"/>
      <protection locked="0"/>
    </xf>
    <xf numFmtId="49" fontId="17" fillId="9" borderId="0" applyFont="1" applyFill="1" applyBorder="0" applyNumberFormat="1">
      <alignment horizontal="right" vertical="center" wrapText="1"/>
    </xf>
    <xf numFmtId="49" fontId="1" fillId="7" borderId="16" applyFont="1" applyFill="1" applyBorder="1" applyNumberFormat="1">
      <alignment horizontal="center" vertical="center" wrapText="1"/>
    </xf>
    <xf numFmtId="0" fontId="1" fillId="7" borderId="16" applyFont="1" applyFill="1" applyBorder="1" applyNumberFormat="1">
      <alignment horizontal="center" vertical="center"/>
    </xf>
    <xf numFmtId="0" fontId="1" fillId="0" borderId="0" applyFont="1" applyFill="0" applyBorder="0" applyNumberFormat="1"/>
    <xf numFmtId="0" fontId="1" fillId="9" borderId="0" applyFont="1" applyFill="1" applyBorder="0" applyNumberFormat="1">
      <alignment horizontal="right" wrapText="1" indent="2"/>
    </xf>
    <xf numFmtId="0" fontId="1" fillId="0" borderId="0" applyFont="1" applyFill="0" applyBorder="0" applyNumberFormat="1">
      <alignment horizontal="right" vertical="center" wrapText="1" indent="1"/>
    </xf>
    <xf numFmtId="49" fontId="15" fillId="8" borderId="16" applyFont="1" applyFill="1" applyBorder="1" applyNumberFormat="1">
      <alignment horizontal="center" vertical="center" wrapText="1"/>
      <protection locked="0"/>
    </xf>
    <xf numFmtId="0" fontId="1" fillId="0" borderId="0" applyFont="1" applyFill="0" applyBorder="0" applyNumberFormat="1">
      <alignment horizontal="right" wrapText="1"/>
    </xf>
    <xf numFmtId="0" fontId="18" fillId="0" borderId="0" applyFont="1" applyFill="0" applyBorder="0" applyNumberFormat="1">
      <alignment horizontal="center" vertical="center" wrapText="1"/>
    </xf>
    <xf numFmtId="49" fontId="1" fillId="8" borderId="17" applyFont="1" applyFill="1" applyBorder="1" applyNumberFormat="1">
      <alignment horizontal="center" vertical="center" wrapText="1"/>
      <protection locked="0"/>
    </xf>
    <xf numFmtId="49" fontId="1" fillId="0" borderId="0" applyFont="1" applyFill="0" applyBorder="0" applyNumberFormat="1">
      <alignment horizontal="center" vertical="center" wrapText="1"/>
    </xf>
    <xf numFmtId="0" fontId="1" fillId="9" borderId="0" applyFont="1" applyFill="1" applyBorder="0" applyNumberFormat="1">
      <alignment horizontal="right" vertical="center" wrapText="1"/>
    </xf>
    <xf numFmtId="0" fontId="1" fillId="9" borderId="0" applyFont="1" applyFill="1" applyBorder="0" applyNumberFormat="1">
      <alignment vertical="center" wrapText="1"/>
    </xf>
    <xf numFmtId="0" fontId="1" fillId="9" borderId="0" applyFont="1" applyFill="1" applyBorder="0" applyNumberFormat="1">
      <alignment horizontal="center" vertical="center" wrapText="1"/>
    </xf>
    <xf numFmtId="49" fontId="1" fillId="5" borderId="16" applyFont="1" applyFill="1" applyBorder="1" applyNumberFormat="1">
      <alignment horizontal="center" vertical="center" wrapText="1"/>
      <protection locked="0"/>
    </xf>
    <xf numFmtId="0" fontId="1" fillId="0" borderId="0" applyFont="1" applyFill="0" applyBorder="0" applyNumberFormat="1">
      <alignment horizontal="right" vertical="center" wrapText="1"/>
    </xf>
    <xf numFmtId="0" fontId="1" fillId="0" borderId="0" applyFont="1" applyFill="0" applyBorder="0" applyNumberFormat="1">
      <alignment horizontal="left"/>
    </xf>
    <xf numFmtId="0" fontId="1" fillId="0" borderId="0" applyFont="1" applyFill="0" applyBorder="0" applyNumberFormat="1">
      <alignment horizontal="left" wrapText="1"/>
    </xf>
    <xf numFmtId="175" fontId="15" fillId="5" borderId="16" applyFont="1" applyFill="1" applyBorder="1" applyNumberFormat="1">
      <alignment horizontal="right" vertical="center" wrapText="1" indent="1"/>
      <protection locked="0"/>
    </xf>
    <xf numFmtId="0" fontId="19" fillId="0" borderId="0" applyFont="1" applyFill="0" applyBorder="0" applyNumberFormat="1">
      <alignment vertical="top"/>
    </xf>
    <xf numFmtId="0" fontId="1" fillId="0" borderId="0" applyFont="1" applyFill="0" applyBorder="0" applyNumberFormat="1">
      <alignment horizontal="left" wrapText="1"/>
    </xf>
    <xf numFmtId="0" fontId="19" fillId="0" borderId="0" applyFont="1" applyFill="0" applyBorder="0" applyNumberFormat="1">
      <alignment vertical="top"/>
    </xf>
    <xf numFmtId="0" fontId="20" fillId="0" borderId="0" applyFont="1" applyFill="0" applyBorder="0" applyNumberFormat="1">
      <alignment horizontal="center" vertical="center" wrapText="1"/>
    </xf>
    <xf numFmtId="0" fontId="1" fillId="0" borderId="0" applyFont="1" applyFill="0" applyBorder="0" applyNumberFormat="1">
      <alignment horizontal="left" vertical="center" wrapText="1" indent="3"/>
    </xf>
    <xf numFmtId="0" fontId="17" fillId="0" borderId="0" applyFont="1" applyFill="0" applyBorder="0" applyNumberFormat="1">
      <alignment vertical="center" wrapText="1"/>
    </xf>
    <xf numFmtId="0" fontId="21" fillId="0" borderId="0" applyFont="1" applyFill="0" applyBorder="0" applyNumberFormat="1">
      <alignment horizontal="left" wrapText="1"/>
    </xf>
    <xf numFmtId="0" fontId="21" fillId="0" borderId="0" applyFont="1" applyFill="0" applyBorder="0" applyNumberFormat="1">
      <alignment horizontal="left"/>
    </xf>
    <xf numFmtId="0" fontId="22" fillId="0" borderId="0" applyFont="1" applyFill="0" applyBorder="0" applyNumberFormat="1">
      <alignment horizontal="left"/>
    </xf>
    <xf numFmtId="0" fontId="20" fillId="0" borderId="0" applyFont="1" applyFill="0" applyBorder="0" applyNumberFormat="1">
      <alignment horizontal="center" vertical="center" wrapText="1"/>
    </xf>
    <xf numFmtId="0" fontId="1" fillId="0" borderId="0" applyFont="1" applyFill="0" applyBorder="0" applyNumberFormat="1">
      <alignment horizontal="left" wrapText="1" indent="3"/>
    </xf>
    <xf numFmtId="49" fontId="1" fillId="0" borderId="0" applyFont="1" applyFill="0" applyBorder="0" applyNumberFormat="1">
      <alignment vertical="top"/>
    </xf>
    <xf numFmtId="49" fontId="2" fillId="0" borderId="0" applyFont="1" applyFill="0" applyBorder="0" applyNumberFormat="1">
      <alignment horizontal="right" wrapText="1"/>
    </xf>
    <xf numFmtId="0" fontId="20" fillId="0" borderId="0" applyFont="1" applyFill="0" applyBorder="0" applyNumberFormat="1">
      <alignment horizontal="left" wrapText="1"/>
    </xf>
    <xf numFmtId="49" fontId="2" fillId="0" borderId="0" applyFont="1" applyFill="0" applyBorder="0" applyNumberFormat="1">
      <alignment horizontal="right" wrapText="1"/>
    </xf>
    <xf numFmtId="0" fontId="1" fillId="0" borderId="14" applyFont="1" applyFill="0" applyBorder="1" applyNumberFormat="1">
      <alignment horizontal="left" vertical="center" wrapText="1" indent="1"/>
    </xf>
    <xf numFmtId="49" fontId="21" fillId="0" borderId="14" applyFont="1" applyFill="0" applyBorder="1" applyNumberFormat="1">
      <alignment vertical="top"/>
    </xf>
    <xf numFmtId="0" fontId="1" fillId="0" borderId="14" applyFont="1" applyFill="0" applyBorder="1" applyNumberFormat="1">
      <alignment horizontal="left" vertical="center" wrapText="1" indent="1"/>
    </xf>
    <xf numFmtId="49" fontId="21" fillId="0" borderId="0" applyFont="1" applyFill="0" applyBorder="0" applyNumberFormat="1">
      <alignment vertical="top"/>
    </xf>
    <xf numFmtId="0" fontId="1" fillId="0" borderId="16" applyFont="1" applyFill="0" applyBorder="1" applyNumberFormat="1">
      <alignment horizontal="center" vertical="center" wrapText="1"/>
    </xf>
    <xf numFmtId="0" fontId="1" fillId="0" borderId="16" applyFont="1" applyFill="0" applyBorder="1" applyNumberFormat="1">
      <alignment horizontal="center" vertical="center"/>
    </xf>
    <xf numFmtId="49" fontId="1" fillId="0" borderId="16" applyFont="1" applyFill="0" applyBorder="1" applyNumberFormat="1">
      <alignment horizontal="center" vertical="center" wrapText="1"/>
    </xf>
    <xf numFmtId="0" fontId="1" fillId="0" borderId="16" applyFont="1" applyFill="0" applyBorder="1" applyNumberFormat="1">
      <alignment horizontal="center" vertical="center" wrapText="1"/>
    </xf>
    <xf numFmtId="49" fontId="1" fillId="10" borderId="18" applyFont="1" applyFill="1" applyBorder="1" applyNumberFormat="1">
      <alignment horizontal="center" vertical="center" wrapText="1"/>
    </xf>
    <xf numFmtId="49" fontId="1" fillId="10" borderId="19" applyFont="1" applyFill="1" applyBorder="1" applyNumberFormat="1">
      <alignment horizontal="center" vertical="center" wrapText="1"/>
    </xf>
    <xf numFmtId="49" fontId="1" fillId="10" borderId="18" applyFont="1" applyFill="1" applyBorder="1" applyNumberFormat="1">
      <alignment horizontal="center" vertical="center" wrapText="1"/>
    </xf>
    <xf numFmtId="0" fontId="1" fillId="0" borderId="0" applyFont="1" applyFill="0" applyBorder="0" applyNumberFormat="1">
      <alignment horizontal="center" vertical="center"/>
    </xf>
    <xf numFmtId="0" fontId="21" fillId="0" borderId="0" applyFont="1" applyFill="0" applyBorder="0" applyNumberFormat="1">
      <alignment horizontal="center" vertical="center"/>
    </xf>
    <xf numFmtId="49" fontId="1" fillId="0" borderId="20" applyFont="1" applyFill="0" applyBorder="1" applyNumberFormat="1">
      <alignment horizontal="center" vertical="center" wrapText="1"/>
    </xf>
    <xf numFmtId="49" fontId="1" fillId="0" borderId="21" applyFont="1" applyFill="0" applyBorder="1" applyNumberFormat="1">
      <alignment horizontal="center" vertical="center" wrapText="1"/>
    </xf>
    <xf numFmtId="49" fontId="1" fillId="0" borderId="22" applyFont="1" applyFill="0" applyBorder="1" applyNumberFormat="1">
      <alignment horizontal="center" vertical="center" wrapText="1"/>
    </xf>
    <xf numFmtId="0" fontId="23" fillId="0" borderId="0" applyFont="1" applyFill="0" applyBorder="0" applyNumberFormat="1">
      <alignment horizontal="center" vertical="center" wrapText="1"/>
    </xf>
    <xf numFmtId="0" fontId="23" fillId="0" borderId="0" applyFont="1" applyFill="0" applyBorder="0" applyNumberFormat="1">
      <alignment horizontal="center" vertical="center" wrapText="1"/>
    </xf>
    <xf numFmtId="0" fontId="23" fillId="9" borderId="0" applyFont="1" applyFill="1" applyBorder="0" applyNumberFormat="1">
      <alignment horizontal="center" vertical="center" wrapText="1"/>
    </xf>
    <xf numFmtId="0" fontId="23" fillId="9" borderId="0" applyFont="1" applyFill="1" applyBorder="0" applyNumberFormat="1">
      <alignment horizontal="center" vertical="center" wrapText="1"/>
    </xf>
    <xf numFmtId="0" fontId="24" fillId="0" borderId="20" applyFont="1" applyFill="0" applyBorder="1" applyNumberFormat="1">
      <alignment horizontal="center" vertical="center" wrapText="1"/>
    </xf>
    <xf numFmtId="0" fontId="24" fillId="0" borderId="20" applyFont="1" applyFill="0" applyBorder="1" applyNumberFormat="1">
      <alignment horizontal="left" vertical="center" wrapText="1" indent="3"/>
    </xf>
    <xf numFmtId="0" fontId="1" fillId="0" borderId="20" applyFont="1" applyFill="0" applyBorder="1" applyNumberFormat="1">
      <alignment horizontal="left" wrapText="1"/>
    </xf>
    <xf numFmtId="0" fontId="1" fillId="0" borderId="20" applyFont="1" applyFill="0" applyBorder="1" applyNumberFormat="1">
      <alignment horizontal="left" wrapText="1"/>
    </xf>
    <xf numFmtId="0" fontId="24" fillId="0" borderId="20" applyFont="1" applyFill="0" applyBorder="1" applyNumberFormat="1">
      <alignment horizontal="center" vertical="center" wrapText="1"/>
    </xf>
    <xf numFmtId="0" fontId="24" fillId="0" borderId="0" applyFont="1" applyFill="0" applyBorder="0" applyNumberFormat="1">
      <alignment horizontal="center" vertical="center" wrapText="1"/>
    </xf>
    <xf numFmtId="0" fontId="24" fillId="0" borderId="0" applyFont="1" applyFill="0" applyBorder="0" applyNumberFormat="1">
      <alignment horizontal="left" vertical="center" wrapText="1" indent="3"/>
    </xf>
    <xf numFmtId="0" fontId="24" fillId="0" borderId="0" applyFont="1" applyFill="0" applyBorder="0" applyNumberFormat="1">
      <alignment horizontal="center" vertical="center" wrapText="1"/>
    </xf>
    <xf numFmtId="49" fontId="25" fillId="11" borderId="23" applyFont="1" applyFill="1" applyBorder="1" applyNumberFormat="1">
      <alignment horizontal="right"/>
    </xf>
    <xf numFmtId="49" fontId="26" fillId="11" borderId="24" applyFont="1" applyFill="1" applyBorder="1" applyNumberFormat="1">
      <alignment horizontal="left" vertical="center" indent="1"/>
    </xf>
    <xf numFmtId="49" fontId="1" fillId="11" borderId="24" applyFont="1" applyFill="1" applyBorder="1" applyNumberFormat="1">
      <alignment horizontal="right"/>
    </xf>
    <xf numFmtId="49" fontId="1" fillId="11" borderId="24" applyFont="1" applyFill="1" applyBorder="1" applyNumberFormat="1">
      <alignment horizontal="left" indent="3"/>
    </xf>
    <xf numFmtId="49" fontId="1" fillId="11" borderId="25" applyFont="1" applyFill="1" applyBorder="1" applyNumberFormat="1">
      <alignment horizontal="right"/>
    </xf>
    <xf numFmtId="49" fontId="1" fillId="11" borderId="24" applyFont="1" applyFill="1" applyBorder="1" applyNumberFormat="1">
      <alignment horizontal="right"/>
    </xf>
    <xf numFmtId="0" fontId="21" fillId="0" borderId="0" applyFont="1" applyFill="0" applyBorder="0" applyNumberFormat="1">
      <alignment vertical="top"/>
    </xf>
    <xf numFmtId="49" fontId="1" fillId="11" borderId="26" applyFont="1" applyFill="1" applyBorder="1" applyNumberFormat="1">
      <alignment horizontal="right"/>
    </xf>
    <xf numFmtId="0" fontId="1" fillId="0" borderId="0" applyFont="1" applyFill="0" applyBorder="0" applyNumberFormat="1">
      <alignment vertical="top" wrapText="1"/>
    </xf>
    <xf numFmtId="0" fontId="1" fillId="0" borderId="26" applyFont="1" applyFill="0" applyBorder="1" applyNumberFormat="1">
      <alignment horizontal="left" vertical="center" wrapText="1"/>
    </xf>
    <xf numFmtId="0" fontId="1" fillId="0" borderId="14" applyFont="1" applyFill="0" applyBorder="1" applyNumberFormat="1">
      <alignment horizontal="left" vertical="center" wrapText="1"/>
    </xf>
    <xf numFmtId="0" fontId="1" fillId="0" borderId="27" applyFont="1" applyFill="0" applyBorder="1" applyNumberFormat="1">
      <alignment horizontal="left" vertical="center" wrapText="1"/>
    </xf>
    <xf numFmtId="4" fontId="1" fillId="7" borderId="16" applyFont="1" applyFill="1" applyBorder="1" applyNumberFormat="1">
      <alignment horizontal="right" vertical="center" wrapText="1" indent="1"/>
    </xf>
    <xf numFmtId="0" fontId="1" fillId="0" borderId="16" applyFont="1" applyFill="0" applyBorder="1" applyNumberFormat="1">
      <alignment vertical="center" wrapText="1"/>
    </xf>
    <xf numFmtId="3" fontId="1" fillId="7" borderId="16" applyFont="1" applyFill="1" applyBorder="1" applyNumberFormat="1">
      <alignment horizontal="right" vertical="center" wrapText="1" indent="1"/>
    </xf>
    <xf numFmtId="0" fontId="1" fillId="0" borderId="16" applyFont="1" applyFill="0" applyBorder="1" applyNumberFormat="1">
      <alignment vertical="center" wrapText="1"/>
    </xf>
    <xf numFmtId="0" fontId="21" fillId="0" borderId="0" applyFont="1" applyFill="0" applyBorder="0" applyNumberFormat="1">
      <alignment vertical="top" wrapText="1"/>
    </xf>
    <xf numFmtId="0" fontId="1" fillId="0" borderId="22" applyFont="1" applyFill="0" applyBorder="1" applyNumberFormat="1">
      <alignment horizontal="center" vertical="center" wrapText="1"/>
    </xf>
    <xf numFmtId="0" fontId="1" fillId="0" borderId="26" applyFont="1" applyFill="0" applyBorder="1" applyNumberFormat="1">
      <alignment vertical="center" wrapText="1"/>
    </xf>
    <xf numFmtId="0" fontId="1" fillId="0" borderId="26" applyFont="1" applyFill="0" applyBorder="1" applyNumberFormat="1">
      <alignment horizontal="left" vertical="center" wrapText="1" indent="1"/>
    </xf>
    <xf numFmtId="0" fontId="1" fillId="0" borderId="27" applyFont="1" applyFill="0" applyBorder="1" applyNumberFormat="1">
      <alignment horizontal="left" vertical="center" wrapText="1" indent="1"/>
    </xf>
    <xf numFmtId="0" fontId="27" fillId="9" borderId="0" applyFont="1" applyFill="1" applyBorder="0" applyNumberFormat="1">
      <alignment horizontal="center" vertical="top" wrapText="1"/>
    </xf>
    <xf numFmtId="0" fontId="1" fillId="0" borderId="0" applyFont="1" applyFill="0" applyBorder="0" applyNumberFormat="1">
      <alignment horizontal="left" vertical="top" wrapText="1" indent="3"/>
    </xf>
    <xf numFmtId="0" fontId="28" fillId="9" borderId="0" applyFont="1" applyFill="1" applyBorder="0" applyNumberFormat="1">
      <alignment vertical="top" wrapText="1"/>
    </xf>
    <xf numFmtId="0" fontId="1" fillId="9" borderId="18" applyFont="1" applyFill="1" applyBorder="1" applyNumberFormat="1">
      <alignment horizontal="left" wrapText="1"/>
    </xf>
    <xf numFmtId="49" fontId="1" fillId="0" borderId="0" applyFont="1" applyFill="0" applyBorder="0" applyNumberFormat="1">
      <alignment horizontal="left"/>
    </xf>
    <xf numFmtId="0" fontId="1" fillId="0" borderId="15" applyFont="1" applyFill="0" applyBorder="1" applyNumberFormat="1">
      <alignment horizontal="left" vertical="top" wrapText="1" indent="2"/>
    </xf>
    <xf numFmtId="0" fontId="1" fillId="0" borderId="0" applyFont="1" applyFill="0" applyBorder="0" applyNumberFormat="1">
      <alignment horizontal="left" vertical="top" wrapText="1" indent="2"/>
    </xf>
    <xf numFmtId="0" fontId="29" fillId="0" borderId="0" applyFont="1" applyFill="0" applyBorder="0" applyNumberFormat="1">
      <alignment horizontal="left" wrapText="1"/>
    </xf>
    <xf numFmtId="0" fontId="2" fillId="0" borderId="0" applyFont="1" applyFill="0" applyBorder="0" applyNumberFormat="1">
      <alignment horizontal="left"/>
    </xf>
    <xf numFmtId="49" fontId="1" fillId="0" borderId="0" applyFont="1" applyFill="0" applyBorder="0" applyNumberFormat="1">
      <alignment horizontal="left" vertical="center" wrapText="1"/>
    </xf>
    <xf numFmtId="0" fontId="1" fillId="0" borderId="0" applyFont="1" applyFill="0" applyBorder="0" applyNumberFormat="1">
      <alignment horizontal="left" vertical="center" wrapText="1"/>
    </xf>
    <xf numFmtId="0" fontId="29" fillId="0" borderId="0" applyFont="1" applyFill="0" applyBorder="0" applyNumberFormat="1">
      <alignment wrapText="1"/>
    </xf>
    <xf numFmtId="0" fontId="1" fillId="0" borderId="16" applyFont="1" applyFill="0" applyBorder="1" applyNumberFormat="1">
      <alignment horizontal="left" vertical="center" wrapText="1" indent="1"/>
    </xf>
    <xf numFmtId="0" fontId="1" fillId="0" borderId="28" applyFont="1" applyFill="0" applyBorder="1" applyNumberFormat="1">
      <alignment horizontal="left" vertical="center" wrapText="1" indent="1"/>
    </xf>
    <xf numFmtId="0" fontId="1" fillId="0" borderId="26" applyFont="1" applyFill="0" applyBorder="1" applyNumberFormat="1">
      <alignment horizontal="center" vertical="center" wrapText="1"/>
    </xf>
    <xf numFmtId="0" fontId="2" fillId="0" borderId="16" applyFont="1" applyFill="0" applyBorder="1" applyNumberFormat="1">
      <alignment horizontal="center" vertical="center" wrapText="1"/>
    </xf>
    <xf numFmtId="0" fontId="1" fillId="0" borderId="29" applyFont="1" applyFill="0" applyBorder="1" applyNumberFormat="1">
      <alignment horizontal="left" vertical="center" wrapText="1" indent="1"/>
    </xf>
    <xf numFmtId="0" fontId="1" fillId="0" borderId="30" applyFont="1" applyFill="0" applyBorder="1" applyNumberFormat="1">
      <alignment horizontal="center" vertical="center" wrapText="1"/>
    </xf>
    <xf numFmtId="0" fontId="1" fillId="0" borderId="30" applyFont="1" applyFill="0" applyBorder="1" applyNumberFormat="1">
      <alignment horizontal="left" vertical="center" wrapText="1" indent="1"/>
    </xf>
    <xf numFmtId="0" fontId="1" fillId="0" borderId="20" applyFont="1" applyFill="0" applyBorder="1" applyNumberFormat="1">
      <alignment horizontal="center" vertical="center" wrapText="1"/>
    </xf>
    <xf numFmtId="0" fontId="1" fillId="0" borderId="28" applyFont="1" applyFill="0" applyBorder="1" applyNumberFormat="1">
      <alignment horizontal="center" vertical="center" wrapText="1"/>
    </xf>
    <xf numFmtId="0" fontId="2" fillId="0" borderId="20" applyFont="1" applyFill="0" applyBorder="1" applyNumberFormat="1">
      <alignment horizontal="center" vertical="center" wrapText="1"/>
    </xf>
    <xf numFmtId="0" fontId="28" fillId="0" borderId="0" applyFont="1" applyFill="0" applyBorder="0" applyNumberFormat="1">
      <alignment horizontal="right" vertical="center" wrapText="1"/>
    </xf>
    <xf numFmtId="49" fontId="1" fillId="0" borderId="30" applyFont="1" applyFill="0" applyBorder="1" applyNumberFormat="1">
      <alignment horizontal="center" vertical="center" wrapText="1"/>
    </xf>
    <xf numFmtId="49" fontId="1" fillId="0" borderId="16" applyFont="1" applyFill="0" applyBorder="1" applyNumberFormat="1">
      <alignment horizontal="left" vertical="center" wrapText="1" indent="1"/>
    </xf>
    <xf numFmtId="3" fontId="1" fillId="10" borderId="30" applyFont="1" applyFill="1" applyBorder="1" applyNumberFormat="1">
      <alignment horizontal="right" vertical="center" wrapText="1" indent="1"/>
    </xf>
    <xf numFmtId="3" fontId="1" fillId="10" borderId="16" applyFont="1" applyFill="1" applyBorder="1" applyNumberFormat="1">
      <alignment horizontal="right" vertical="center" wrapText="1" indent="1"/>
    </xf>
    <xf numFmtId="0" fontId="19" fillId="10" borderId="26" applyFont="1" applyFill="1" applyBorder="1" applyNumberFormat="1">
      <alignment vertical="top"/>
    </xf>
    <xf numFmtId="0" fontId="12" fillId="0" borderId="16" applyFont="1" applyFill="0" applyBorder="1" applyNumberFormat="1">
      <alignment horizontal="center" vertical="center" wrapText="1"/>
    </xf>
    <xf numFmtId="3" fontId="1" fillId="7" borderId="30" applyFont="1" applyFill="1" applyBorder="1" applyNumberFormat="1">
      <alignment horizontal="right" vertical="center" wrapText="1" indent="1"/>
    </xf>
    <xf numFmtId="3" fontId="1" fillId="8" borderId="16" applyFont="1" applyFill="1" applyBorder="1" applyNumberFormat="1">
      <alignment horizontal="right" vertical="center" wrapText="1" indent="1"/>
      <protection locked="0"/>
    </xf>
    <xf numFmtId="49" fontId="19" fillId="8" borderId="26" applyFont="1" applyFill="1" applyBorder="1" applyNumberFormat="1">
      <alignment vertical="top"/>
      <protection locked="0"/>
    </xf>
    <xf numFmtId="0" fontId="27" fillId="9" borderId="0" applyFont="1" applyFill="1" applyBorder="0" applyNumberFormat="1">
      <alignment vertical="top" wrapText="1"/>
    </xf>
    <xf numFmtId="49" fontId="2" fillId="0" borderId="0" applyFont="1" applyFill="0" applyBorder="0" applyNumberFormat="1">
      <alignment horizontal="center" vertical="center" wrapText="1"/>
    </xf>
    <xf numFmtId="0" fontId="30" fillId="0" borderId="0" applyFont="1" applyFill="0" applyBorder="0" applyNumberFormat="1">
      <alignment vertical="top" wrapText="1"/>
    </xf>
    <xf numFmtId="49" fontId="31" fillId="0" borderId="0" applyFont="1" applyFill="0" applyBorder="0" applyNumberFormat="1">
      <alignment vertical="top" wrapText="1"/>
    </xf>
    <xf numFmtId="49" fontId="1" fillId="0" borderId="1" applyFont="1" applyFill="0" applyBorder="1" applyNumberFormat="1">
      <alignment horizontal="left" vertical="center" indent="1"/>
    </xf>
    <xf numFmtId="49" fontId="1" fillId="0" borderId="1" applyFont="1" applyFill="0" applyBorder="1" applyNumberFormat="1">
      <alignment vertical="top"/>
    </xf>
    <xf numFmtId="49" fontId="1" fillId="9" borderId="0" applyFont="1" applyFill="1" applyBorder="0" applyNumberFormat="1">
      <alignment horizontal="center" vertical="center"/>
    </xf>
    <xf numFmtId="49" fontId="17" fillId="0" borderId="0" applyFont="1" applyFill="0" applyBorder="0" applyNumberFormat="1">
      <alignment vertical="center"/>
    </xf>
    <xf numFmtId="49" fontId="15" fillId="0" borderId="0" applyFont="1" applyFill="0" applyBorder="0" applyNumberFormat="1">
      <alignment vertical="top"/>
    </xf>
    <xf numFmtId="49" fontId="15" fillId="12" borderId="2" applyFont="1" applyFill="1" applyBorder="1" applyNumberFormat="1">
      <alignment horizontal="center" vertical="center"/>
    </xf>
    <xf numFmtId="49" fontId="1" fillId="12" borderId="2" applyFont="1" applyFill="1" applyBorder="1" applyNumberFormat="1">
      <alignment horizontal="center" vertical="center"/>
    </xf>
    <xf numFmtId="49" fontId="15" fillId="12" borderId="2" applyFont="1" applyFill="1" applyBorder="1" applyNumberFormat="1">
      <alignment horizontal="center" vertical="center" wrapText="1"/>
    </xf>
    <xf numFmtId="49" fontId="15" fillId="0" borderId="0" applyFont="1" applyFill="0" applyBorder="0" applyNumberFormat="1">
      <alignment vertical="center"/>
    </xf>
    <xf numFmtId="49" fontId="32" fillId="0" borderId="31" applyFont="1" applyFill="0" applyBorder="1" applyNumberFormat="1">
      <alignment horizontal="center" vertical="center" wrapText="1"/>
    </xf>
    <xf numFmtId="0" fontId="2" fillId="0" borderId="32" applyFont="1" applyFill="0" applyBorder="1" applyNumberFormat="1">
      <alignment vertical="center" wrapText="1"/>
    </xf>
    <xf numFmtId="49" fontId="1" fillId="0" borderId="32" applyFont="1" applyFill="0" applyBorder="1" applyNumberFormat="1">
      <alignment vertical="center" wrapText="1"/>
    </xf>
    <xf numFmtId="49" fontId="15" fillId="0" borderId="33" applyFont="1" applyFill="0" applyBorder="1" applyNumberFormat="1">
      <alignment vertical="center"/>
    </xf>
    <xf numFmtId="49" fontId="1" fillId="0" borderId="0" applyFont="1" applyFill="0" applyBorder="0" applyNumberFormat="1"/>
    <xf numFmtId="49" fontId="33" fillId="0" borderId="8" applyFont="1" applyFill="0" applyBorder="1" applyNumberFormat="1">
      <alignment horizontal="right" vertical="center" wrapText="1" indent="1"/>
    </xf>
    <xf numFmtId="0" fontId="1" fillId="0" borderId="2" applyFont="1" applyFill="0" applyBorder="1" applyNumberFormat="1">
      <alignment horizontal="center" vertical="center"/>
    </xf>
    <xf numFmtId="49" fontId="1" fillId="9" borderId="2" applyFont="1" applyFill="1" applyBorder="1" applyNumberFormat="1">
      <alignment horizontal="left" vertical="center" wrapText="1" indent="1"/>
    </xf>
    <xf numFmtId="0" fontId="1" fillId="8" borderId="2" applyFont="1" applyFill="1" applyBorder="1" applyNumberFormat="1">
      <alignment horizontal="center" vertical="center" wrapText="1"/>
      <protection locked="0"/>
    </xf>
    <xf numFmtId="49" fontId="19" fillId="5" borderId="2" applyFont="1" applyFill="1" applyBorder="1" applyNumberFormat="1">
      <alignment horizontal="center" vertical="center" wrapText="1"/>
      <protection locked="0"/>
    </xf>
    <xf numFmtId="49" fontId="1" fillId="0" borderId="0" applyFont="1" applyFill="0" applyBorder="0" applyNumberFormat="1">
      <alignment wrapText="1"/>
    </xf>
    <xf numFmtId="0" fontId="1" fillId="5" borderId="2" applyFont="1" applyFill="1" applyBorder="1" applyNumberFormat="1">
      <alignment horizontal="center" vertical="center" wrapText="1"/>
      <protection locked="0"/>
    </xf>
    <xf numFmtId="49" fontId="26" fillId="13" borderId="26" applyFont="1" applyFill="1" applyBorder="1" applyNumberFormat="1">
      <alignment horizontal="left" vertical="center"/>
    </xf>
    <xf numFmtId="49" fontId="26" fillId="13" borderId="14" applyFont="1" applyFill="1" applyBorder="1" applyNumberFormat="1">
      <alignment horizontal="left" vertical="center"/>
    </xf>
    <xf numFmtId="49" fontId="26" fillId="13" borderId="27" applyFont="1" applyFill="1" applyBorder="1" applyNumberFormat="1">
      <alignment horizontal="left" vertical="center"/>
    </xf>
    <xf numFmtId="49" fontId="34" fillId="0" borderId="0" applyFont="1" applyFill="0" applyBorder="0" applyNumberFormat="1">
      <alignment horizontal="center" vertical="center" wrapText="1"/>
    </xf>
    <xf numFmtId="49" fontId="1" fillId="0" borderId="0" applyFont="1" applyFill="0" applyBorder="0" applyNumberFormat="1">
      <alignment vertical="center" wrapText="1"/>
    </xf>
    <xf numFmtId="49" fontId="1" fillId="12" borderId="0" applyFont="1" applyFill="1" applyBorder="0" applyNumberFormat="1">
      <alignment horizontal="left" vertical="center" wrapText="1"/>
    </xf>
    <xf numFmtId="0" fontId="2" fillId="14" borderId="16" applyFont="1" applyFill="1" applyBorder="1" applyNumberFormat="1">
      <alignment horizontal="left" vertical="center"/>
    </xf>
    <xf numFmtId="0" fontId="2" fillId="14" borderId="16" applyFont="1" applyFill="1" applyBorder="1" applyNumberFormat="1">
      <alignment horizontal="left"/>
    </xf>
    <xf numFmtId="49" fontId="16" fillId="15" borderId="0" applyFont="1" applyFill="1" applyBorder="0" applyNumberFormat="1">
      <alignment horizontal="center" vertical="top"/>
    </xf>
    <xf numFmtId="0" fontId="2" fillId="14" borderId="16" applyFont="1" applyFill="1" applyBorder="1" applyNumberFormat="1">
      <alignment horizontal="center"/>
    </xf>
    <xf numFmtId="49" fontId="2" fillId="14" borderId="16" applyFont="1" applyFill="1" applyBorder="1" applyNumberFormat="1">
      <alignment horizontal="center" vertical="center"/>
    </xf>
    <xf numFmtId="0" fontId="22" fillId="14" borderId="0" applyFont="1" applyFill="1" applyBorder="0" applyNumberFormat="1">
      <alignment horizontal="center" vertical="center"/>
    </xf>
    <xf numFmtId="49" fontId="2" fillId="14" borderId="16" applyFont="1" applyFill="1" applyBorder="1" applyNumberFormat="1">
      <alignment horizontal="center" vertical="center"/>
    </xf>
    <xf numFmtId="49" fontId="1" fillId="0" borderId="0" applyFont="1" applyFill="0" applyBorder="0" applyNumberFormat="1"/>
    <xf numFmtId="0" fontId="35" fillId="0" borderId="0" applyFont="1" applyFill="0" applyBorder="0" applyNumberFormat="1">
      <alignment vertical="center" wrapText="1"/>
    </xf>
    <xf numFmtId="0" fontId="1" fillId="0" borderId="0" applyFont="1" applyFill="0" applyBorder="0" applyNumberFormat="1">
      <alignment horizontal="left" vertical="center"/>
    </xf>
    <xf numFmtId="0" fontId="5" fillId="0" borderId="0" applyFont="1" applyFill="0" applyBorder="0" applyNumberFormat="1">
      <alignment horizontal="left"/>
    </xf>
    <xf numFmtId="0" fontId="1" fillId="16" borderId="0" applyFont="1" applyFill="1" applyBorder="0" applyNumberFormat="1">
      <alignment horizontal="left"/>
    </xf>
    <xf numFmtId="49" fontId="1" fillId="16" borderId="0" applyFont="1" applyFill="1" applyBorder="0" applyNumberFormat="1">
      <alignment horizontal="left"/>
    </xf>
    <xf numFmtId="0" fontId="1" fillId="16" borderId="0" applyFont="1" applyFill="1" applyBorder="0" applyNumberFormat="1">
      <alignment horizontal="right"/>
    </xf>
    <xf numFmtId="49" fontId="1" fillId="0" borderId="16" applyFont="1" applyFill="0" applyBorder="1" applyNumberFormat="1">
      <alignment horizontal="center" vertical="center"/>
    </xf>
    <xf numFmtId="49" fontId="1" fillId="0" borderId="16" applyFont="1" applyFill="0" applyBorder="1" applyNumberFormat="1">
      <alignment vertical="center"/>
    </xf>
    <xf numFmtId="49" fontId="1" fillId="0" borderId="16" applyFont="1" applyFill="0" applyBorder="1" applyNumberFormat="1">
      <alignment vertical="center"/>
    </xf>
    <xf numFmtId="49" fontId="1" fillId="0" borderId="16" applyFont="1" applyFill="0" applyBorder="1" applyNumberFormat="1">
      <alignment vertical="top"/>
    </xf>
    <xf numFmtId="49" fontId="1" fillId="0" borderId="0" applyFont="1" applyFill="0" applyBorder="0" applyNumberFormat="1">
      <alignment vertical="center"/>
    </xf>
    <xf numFmtId="49" fontId="1" fillId="0" borderId="0" applyFont="1" applyFill="0" applyBorder="0" applyNumberFormat="1">
      <alignment horizontal="center" vertical="center"/>
    </xf>
    <xf numFmtId="0" fontId="16" fillId="15" borderId="0" applyFont="1" applyFill="1" applyBorder="0" applyNumberFormat="1">
      <alignment horizontal="left"/>
    </xf>
    <xf numFmtId="49" fontId="1" fillId="16" borderId="0" applyFont="1" applyFill="1" applyBorder="0" applyNumberFormat="1">
      <alignment horizontal="right"/>
    </xf>
    <xf numFmtId="49" fontId="1" fillId="0" borderId="0" applyFont="1" applyFill="0" applyBorder="0" applyNumberFormat="1">
      <alignment horizontal="right"/>
    </xf>
    <xf numFmtId="49" fontId="35" fillId="0" borderId="0" applyFont="1" applyFill="0" applyBorder="0" applyNumberFormat="1">
      <alignment vertical="center" wrapText="1"/>
    </xf>
    <xf numFmtId="49" fontId="35" fillId="0" borderId="0" applyFont="1" applyFill="0" applyBorder="0" applyNumberFormat="1"/>
    <xf numFmtId="49" fontId="2" fillId="14" borderId="0" applyFont="1" applyFill="1" applyBorder="0" applyNumberFormat="1">
      <alignment vertical="center"/>
    </xf>
    <xf numFmtId="49" fontId="36" fillId="0" borderId="0" applyFont="1" applyFill="0" applyBorder="0" applyNumberFormat="1">
      <alignment horizontal="right"/>
    </xf>
    <xf numFmtId="49" fontId="1" fillId="5" borderId="16" applyFont="1" applyFill="1" applyBorder="1" applyNumberFormat="1">
      <alignment horizontal="left" vertical="center" wrapText="1"/>
      <protection locked="0"/>
    </xf>
    <xf numFmtId="49" fontId="22" fillId="0" borderId="0" applyFont="1" applyFill="0" applyBorder="0" applyNumberFormat="1">
      <alignment vertical="top"/>
    </xf>
    <xf numFmtId="0" fontId="1" fillId="5" borderId="16" applyFont="1" applyFill="1" applyBorder="1" applyNumberFormat="1">
      <alignment horizontal="center" vertical="center" wrapText="1"/>
      <protection locked="0"/>
    </xf>
    <xf numFmtId="1" fontId="1" fillId="5" borderId="26" applyFont="1" applyFill="1" applyBorder="1" applyNumberFormat="1">
      <alignment horizontal="right" vertical="center" wrapText="1"/>
      <protection locked="0"/>
    </xf>
    <xf numFmtId="0" fontId="1" fillId="8" borderId="27" applyFont="1" applyFill="1" applyBorder="1" applyNumberFormat="1">
      <alignment horizontal="center" vertical="center" wrapText="1"/>
      <protection locked="0"/>
    </xf>
    <xf numFmtId="171" fontId="1" fillId="8" borderId="16" applyFont="1" applyFill="1" applyBorder="1" applyNumberFormat="1">
      <alignment horizontal="right" vertical="center" wrapText="1" indent="1"/>
      <protection locked="0"/>
    </xf>
    <xf numFmtId="49" fontId="1" fillId="5" borderId="16" applyFont="1" applyFill="1" applyBorder="1" applyNumberFormat="1">
      <alignment horizontal="right" vertical="center" wrapText="1"/>
      <protection locked="0"/>
    </xf>
    <xf numFmtId="49" fontId="1" fillId="8" borderId="16" applyFont="1" applyFill="1" applyBorder="1" applyNumberFormat="1">
      <alignment horizontal="right" vertical="center" wrapText="1" indent="1"/>
      <protection locked="0"/>
    </xf>
    <xf numFmtId="49" fontId="1" fillId="5" borderId="16" applyFont="1" applyFill="1" applyBorder="1" applyNumberFormat="1">
      <alignment horizontal="right" vertical="center" wrapText="1"/>
      <protection locked="0"/>
    </xf>
    <xf numFmtId="0" fontId="1" fillId="5" borderId="27" applyFont="1" applyFill="1" applyBorder="1" applyNumberFormat="1">
      <alignment horizontal="center" vertical="center" wrapText="1"/>
      <protection locked="0"/>
    </xf>
    <xf numFmtId="171" fontId="1" fillId="5" borderId="16" applyFont="1" applyFill="1" applyBorder="1" applyNumberFormat="1">
      <alignment horizontal="right" vertical="center" wrapText="1" indent="1"/>
      <protection locked="0"/>
    </xf>
    <xf numFmtId="3" fontId="1" fillId="5" borderId="16" applyFont="1" applyFill="1" applyBorder="1" applyNumberFormat="1">
      <alignment horizontal="right" vertical="center" wrapText="1" indent="1"/>
      <protection locked="0"/>
    </xf>
    <xf numFmtId="3" fontId="1" fillId="5" borderId="16" applyFont="1" applyFill="1" applyBorder="1" applyNumberFormat="1">
      <alignment horizontal="right" wrapText="1" indent="1"/>
      <protection locked="0"/>
    </xf>
    <xf numFmtId="3" fontId="1" fillId="7" borderId="16" applyFont="1" applyFill="1" applyBorder="1" applyNumberFormat="1">
      <alignment horizontal="right" wrapText="1" indent="1"/>
    </xf>
    <xf numFmtId="49" fontId="1" fillId="5" borderId="16" applyFont="1" applyFill="1" applyBorder="1" applyNumberFormat="1">
      <alignment horizontal="right" vertical="center" wrapText="1" indent="1"/>
      <protection locked="0"/>
    </xf>
    <xf numFmtId="0" fontId="1" fillId="5" borderId="27" applyFont="1" applyFill="1" applyBorder="1" applyNumberFormat="1">
      <alignment horizontal="center" vertical="center" wrapText="1"/>
      <protection locked="0"/>
    </xf>
    <xf numFmtId="49" fontId="1" fillId="0" borderId="16" applyFont="1" applyFill="0" applyBorder="1" applyNumberFormat="1">
      <alignment horizontal="left" vertical="center" wrapText="1"/>
    </xf>
    <xf numFmtId="49" fontId="1" fillId="8" borderId="16" applyFont="1" applyFill="1" applyBorder="1" applyNumberFormat="1">
      <alignment horizontal="left" vertical="center" wrapText="1" indent="1"/>
      <protection locked="0"/>
    </xf>
    <xf numFmtId="49" fontId="1" fillId="5" borderId="16" applyFont="1" applyFill="1" applyBorder="1" applyNumberFormat="1">
      <alignment horizontal="left" vertical="center" wrapText="1" indent="1"/>
      <protection locked="0"/>
    </xf>
    <xf numFmtId="172" fontId="1" fillId="5" borderId="16" applyFont="1" applyFill="1" applyBorder="1" applyNumberFormat="1">
      <alignment horizontal="right" vertical="center" wrapText="1" indent="1"/>
      <protection locked="0"/>
    </xf>
    <xf numFmtId="172" fontId="1" fillId="7" borderId="16" applyFont="1" applyFill="1" applyBorder="1" applyNumberFormat="1">
      <alignment horizontal="right" vertical="center" wrapText="1" indent="1"/>
    </xf>
    <xf numFmtId="49" fontId="1" fillId="8" borderId="2" applyFont="1" applyFill="1" applyBorder="1" applyNumberFormat="1">
      <alignment horizontal="left" vertical="center" wrapText="1" indent="1"/>
      <protection locked="0"/>
    </xf>
    <xf numFmtId="0" fontId="30" fillId="0" borderId="0" applyFont="1" applyFill="0" applyBorder="0" applyNumberFormat="1"/>
    <xf numFmtId="49" fontId="1" fillId="0" borderId="0" applyFont="1" applyFill="0" applyBorder="0" applyNumberFormat="1">
      <alignment horizontal="center" vertical="top" wrapText="1"/>
    </xf>
    <xf numFmtId="174" fontId="1" fillId="9" borderId="0" applyFont="1" applyFill="1" applyBorder="0" applyNumberFormat="1">
      <alignment vertical="top" wrapText="1"/>
    </xf>
    <xf numFmtId="174" fontId="1" fillId="9" borderId="0" applyFont="1" applyFill="1" applyBorder="0" applyNumberFormat="1">
      <alignment horizontal="center" vertical="center" wrapText="1"/>
    </xf>
    <xf numFmtId="49" fontId="1" fillId="0" borderId="14" applyFont="1" applyFill="0" applyBorder="1" applyNumberFormat="1">
      <alignment horizontal="left" vertical="center" indent="1"/>
    </xf>
    <xf numFmtId="49" fontId="1" fillId="0" borderId="0" applyFont="1" applyFill="0" applyBorder="0" applyNumberFormat="1">
      <alignment horizontal="left" vertical="center" indent="1"/>
    </xf>
    <xf numFmtId="49" fontId="2" fillId="0" borderId="0" applyFont="1" applyFill="0" applyBorder="0" applyNumberFormat="1">
      <alignment vertical="center"/>
    </xf>
    <xf numFmtId="49" fontId="1" fillId="0" borderId="18" applyFont="1" applyFill="0" applyBorder="1" applyNumberFormat="1">
      <alignment vertical="top"/>
    </xf>
    <xf numFmtId="1" fontId="1" fillId="0" borderId="14" applyFont="1" applyFill="0" applyBorder="1" applyNumberFormat="1">
      <alignment vertical="center" wrapText="1"/>
    </xf>
    <xf numFmtId="0" fontId="1" fillId="0" borderId="14" applyFont="1" applyFill="0" applyBorder="1" applyNumberFormat="1">
      <alignment vertical="center" wrapText="1"/>
    </xf>
    <xf numFmtId="174" fontId="2" fillId="0" borderId="0" applyFont="1" applyFill="0" applyBorder="0" applyNumberFormat="1">
      <alignment vertical="center"/>
    </xf>
    <xf numFmtId="0" fontId="2" fillId="0" borderId="0" applyFont="1" applyFill="0" applyBorder="0" applyNumberFormat="1">
      <alignment vertical="top" wrapText="1"/>
    </xf>
    <xf numFmtId="1" fontId="1" fillId="0" borderId="16" applyFont="1" applyFill="0" applyBorder="1" applyNumberFormat="1">
      <alignment horizontal="center" vertical="center" wrapText="1"/>
    </xf>
    <xf numFmtId="174" fontId="1" fillId="0" borderId="0" applyFont="1" applyFill="0" applyBorder="0" applyNumberFormat="1">
      <alignment vertical="center" wrapText="1"/>
    </xf>
    <xf numFmtId="174" fontId="1" fillId="0" borderId="22" applyFont="1" applyFill="0" applyBorder="1" applyNumberFormat="1">
      <alignment horizontal="center" vertical="center" wrapText="1"/>
    </xf>
    <xf numFmtId="174" fontId="1" fillId="0" borderId="22" applyFont="1" applyFill="0" applyBorder="1" applyNumberFormat="1">
      <alignment horizontal="right" vertical="center" wrapText="1"/>
    </xf>
    <xf numFmtId="174" fontId="1" fillId="0" borderId="0" applyFont="1" applyFill="0" applyBorder="0" applyNumberFormat="1">
      <alignment horizontal="center" vertical="center" wrapText="1"/>
    </xf>
    <xf numFmtId="174" fontId="1" fillId="0" borderId="20" applyFont="1" applyFill="0" applyBorder="1" applyNumberFormat="1">
      <alignment horizontal="center" vertical="center" wrapText="1"/>
    </xf>
    <xf numFmtId="174" fontId="1" fillId="0" borderId="20" applyFont="1" applyFill="0" applyBorder="1" applyNumberFormat="1">
      <alignment horizontal="right" vertical="center" wrapText="1"/>
    </xf>
    <xf numFmtId="49" fontId="1" fillId="0" borderId="14" applyFont="1" applyFill="0" applyBorder="1" applyNumberFormat="1">
      <alignment horizontal="center" vertical="top" wrapText="1"/>
    </xf>
    <xf numFmtId="3" fontId="1" fillId="0" borderId="14" applyFont="1" applyFill="0" applyBorder="1" applyNumberFormat="1">
      <alignment horizontal="center" vertical="top" wrapText="1"/>
    </xf>
    <xf numFmtId="0" fontId="1" fillId="0" borderId="14" applyFont="1" applyFill="0" applyBorder="1" applyNumberFormat="1">
      <alignment horizontal="center" vertical="top" wrapText="1"/>
    </xf>
    <xf numFmtId="3" fontId="1" fillId="0" borderId="14" applyFont="1" applyFill="0" applyBorder="1" applyNumberFormat="1">
      <alignment horizontal="right" vertical="top" wrapText="1"/>
    </xf>
    <xf numFmtId="3" fontId="1" fillId="0" borderId="0" applyFont="1" applyFill="0" applyBorder="0" applyNumberFormat="1">
      <alignment horizontal="center" vertical="top" wrapText="1"/>
    </xf>
    <xf numFmtId="49" fontId="1" fillId="6" borderId="30" applyFont="1" applyFill="1" applyBorder="1" applyNumberFormat="1">
      <alignment horizontal="center" vertical="center" wrapText="1"/>
    </xf>
    <xf numFmtId="49" fontId="1" fillId="6" borderId="22" applyFont="1" applyFill="1" applyBorder="1" applyNumberFormat="1">
      <alignment vertical="top" wrapText="1"/>
    </xf>
    <xf numFmtId="172" fontId="1" fillId="0" borderId="22" applyFont="1" applyFill="0" applyBorder="1" applyNumberFormat="1">
      <alignment horizontal="right" vertical="center" wrapText="1"/>
    </xf>
    <xf numFmtId="172" fontId="1" fillId="7" borderId="22" applyFont="1" applyFill="1" applyBorder="1" applyNumberFormat="1">
      <alignment horizontal="right" vertical="center" wrapText="1"/>
    </xf>
    <xf numFmtId="172" fontId="1" fillId="0" borderId="0" applyFont="1" applyFill="0" applyBorder="0" applyNumberFormat="1">
      <alignment horizontal="center" vertical="center" wrapText="1"/>
    </xf>
    <xf numFmtId="49" fontId="1" fillId="6" borderId="16" applyFont="1" applyFill="1" applyBorder="1" applyNumberFormat="1">
      <alignment horizontal="center" vertical="center" wrapText="1"/>
    </xf>
    <xf numFmtId="172" fontId="1" fillId="0" borderId="16" applyFont="1" applyFill="0" applyBorder="1" applyNumberFormat="1">
      <alignment horizontal="right" vertical="center" wrapText="1"/>
    </xf>
    <xf numFmtId="3" fontId="1" fillId="0" borderId="16" applyFont="1" applyFill="0" applyBorder="1" applyNumberFormat="1">
      <alignment horizontal="right" vertical="center" wrapText="1"/>
    </xf>
    <xf numFmtId="49" fontId="17" fillId="0" borderId="0" applyFont="1" applyFill="0" applyBorder="0" applyNumberFormat="1">
      <alignment vertical="top"/>
    </xf>
    <xf numFmtId="49" fontId="1" fillId="0" borderId="16" applyFont="1" applyFill="0" applyBorder="1" applyNumberFormat="1">
      <alignment horizontal="left" vertical="top" wrapText="1" indent="1"/>
    </xf>
    <xf numFmtId="49" fontId="1" fillId="0" borderId="0" applyFont="1" applyFill="0" applyBorder="0" applyNumberFormat="1">
      <alignment horizontal="left" vertical="top" wrapText="1" indent="1"/>
    </xf>
    <xf numFmtId="10" fontId="1" fillId="5" borderId="16" applyFont="1" applyFill="1" applyBorder="1" applyNumberFormat="1">
      <alignment horizontal="right" vertical="center" wrapText="1"/>
      <protection locked="0"/>
    </xf>
    <xf numFmtId="3" fontId="1" fillId="7" borderId="16" applyFont="1" applyFill="1" applyBorder="1" applyNumberFormat="1">
      <alignment horizontal="right" vertical="center" wrapText="1"/>
    </xf>
    <xf numFmtId="3" fontId="1" fillId="5" borderId="16" applyFont="1" applyFill="1" applyBorder="1" applyNumberFormat="1">
      <alignment horizontal="right" vertical="center" wrapText="1"/>
      <protection locked="0"/>
    </xf>
    <xf numFmtId="2" fontId="1" fillId="0" borderId="16" applyFont="1" applyFill="0" applyBorder="1" applyNumberFormat="1">
      <alignment horizontal="right" vertical="center" wrapText="1"/>
    </xf>
    <xf numFmtId="2" fontId="1" fillId="9" borderId="16" applyFont="1" applyFill="1" applyBorder="1" applyNumberFormat="1">
      <alignment horizontal="right" vertical="center" wrapText="1"/>
    </xf>
    <xf numFmtId="49" fontId="1" fillId="0" borderId="16" applyFont="1" applyFill="0" applyBorder="1" applyNumberFormat="1">
      <alignment horizontal="left" vertical="top" wrapText="1" indent="2"/>
    </xf>
    <xf numFmtId="49" fontId="1" fillId="0" borderId="0" applyFont="1" applyFill="0" applyBorder="0" applyNumberFormat="1">
      <alignment horizontal="left" vertical="top" wrapText="1" indent="2"/>
    </xf>
    <xf numFmtId="1" fontId="1" fillId="5" borderId="16" applyFont="1" applyFill="1" applyBorder="1" applyNumberFormat="1">
      <alignment horizontal="right" vertical="center" wrapText="1"/>
      <protection locked="0"/>
    </xf>
    <xf numFmtId="49" fontId="1" fillId="6" borderId="16" applyFont="1" applyFill="1" applyBorder="1" applyNumberFormat="1">
      <alignment vertical="top" wrapText="1"/>
    </xf>
    <xf numFmtId="172" fontId="1" fillId="7" borderId="16" applyFont="1" applyFill="1" applyBorder="1" applyNumberFormat="1">
      <alignment horizontal="right" vertical="center" wrapText="1"/>
    </xf>
    <xf numFmtId="4" fontId="1" fillId="0" borderId="16" applyFont="1" applyFill="0" applyBorder="1" applyNumberFormat="1">
      <alignment horizontal="right" vertical="center" wrapText="1"/>
    </xf>
    <xf numFmtId="49" fontId="1" fillId="0" borderId="16" applyFont="1" applyFill="0" applyBorder="1" applyNumberFormat="1">
      <alignment vertical="top" wrapText="1"/>
    </xf>
    <xf numFmtId="0" fontId="1" fillId="0" borderId="16" applyFont="1" applyFill="0" applyBorder="1" applyNumberFormat="1">
      <alignment horizontal="left" vertical="top" wrapText="1" indent="1"/>
    </xf>
    <xf numFmtId="0" fontId="1" fillId="0" borderId="0" applyFont="1" applyFill="0" applyBorder="0" applyNumberFormat="1">
      <alignment horizontal="left" vertical="top" wrapText="1" indent="1"/>
    </xf>
    <xf numFmtId="174" fontId="1" fillId="0" borderId="0" applyFont="1" applyFill="0" applyBorder="0" applyNumberFormat="1">
      <alignment vertical="top" wrapText="1"/>
    </xf>
    <xf numFmtId="49" fontId="1" fillId="0" borderId="18" applyFont="1" applyFill="0" applyBorder="1" applyNumberFormat="1">
      <alignment horizontal="left"/>
    </xf>
    <xf numFmtId="0" fontId="1" fillId="9" borderId="0" applyFont="1" applyFill="1" applyBorder="0" applyNumberFormat="1">
      <alignment vertical="top" wrapText="1"/>
    </xf>
    <xf numFmtId="0" fontId="1" fillId="0" borderId="0" applyFont="1" applyFill="0" applyBorder="0" applyNumberFormat="1">
      <alignment horizontal="center" vertical="top" wrapText="1"/>
    </xf>
    <xf numFmtId="0" fontId="2" fillId="9" borderId="0" applyFont="1" applyFill="1" applyBorder="0" applyNumberFormat="1">
      <alignment horizontal="left" vertical="top" indent="1"/>
    </xf>
    <xf numFmtId="0" fontId="1" fillId="0" borderId="0" applyFont="1" applyFill="0" applyBorder="0" applyNumberFormat="1">
      <alignment vertical="top"/>
    </xf>
    <xf numFmtId="0" fontId="2" fillId="9" borderId="0" applyFont="1" applyFill="1" applyBorder="0" applyNumberFormat="1">
      <alignment horizontal="right" vertical="top"/>
    </xf>
    <xf numFmtId="49" fontId="1" fillId="0" borderId="0" applyFont="1" applyFill="0" applyBorder="0" applyNumberFormat="1">
      <alignment horizontal="center" vertical="top"/>
    </xf>
    <xf numFmtId="49" fontId="27" fillId="0" borderId="0" applyFont="1" applyFill="0" applyBorder="0" applyNumberFormat="1">
      <alignment vertical="center" wrapText="1"/>
    </xf>
    <xf numFmtId="49" fontId="27" fillId="0" borderId="0" applyFont="1" applyFill="0" applyBorder="0" applyNumberFormat="1">
      <alignment vertical="top" wrapText="1"/>
    </xf>
    <xf numFmtId="49" fontId="27" fillId="9" borderId="0" applyFont="1" applyFill="1" applyBorder="0" applyNumberFormat="1">
      <alignment vertical="top" wrapText="1"/>
    </xf>
    <xf numFmtId="1" fontId="1" fillId="9" borderId="0" applyFont="1" applyFill="1" applyBorder="0" applyNumberFormat="1">
      <alignment horizontal="center" vertical="center" wrapText="1"/>
    </xf>
    <xf numFmtId="49" fontId="1" fillId="0" borderId="14" applyFont="1" applyFill="0" applyBorder="1" applyNumberFormat="1">
      <alignment horizontal="left" vertical="center" wrapText="1" indent="1"/>
    </xf>
    <xf numFmtId="49" fontId="1" fillId="0" borderId="0" applyFont="1" applyFill="0" applyBorder="0" applyNumberFormat="1">
      <alignment horizontal="left" vertical="center" wrapText="1" indent="1"/>
    </xf>
    <xf numFmtId="49" fontId="2" fillId="0" borderId="0" applyFont="1" applyFill="0" applyBorder="0" applyNumberFormat="1">
      <alignment vertical="top" wrapText="1"/>
    </xf>
    <xf numFmtId="1" fontId="1" fillId="0" borderId="15" applyFont="1" applyFill="0" applyBorder="1" applyNumberFormat="1">
      <alignment vertical="center" wrapText="1"/>
    </xf>
    <xf numFmtId="0" fontId="1" fillId="0" borderId="15" applyFont="1" applyFill="0" applyBorder="1" applyNumberFormat="1">
      <alignment vertical="center" wrapText="1"/>
    </xf>
    <xf numFmtId="1" fontId="1" fillId="0" borderId="26" applyFont="1" applyFill="0" applyBorder="1" applyNumberFormat="1">
      <alignment horizontal="center" vertical="center" wrapText="1"/>
    </xf>
    <xf numFmtId="1" fontId="1" fillId="0" borderId="14" applyFont="1" applyFill="0" applyBorder="1" applyNumberFormat="1">
      <alignment horizontal="center" vertical="center" wrapText="1"/>
    </xf>
    <xf numFmtId="1" fontId="1" fillId="0" borderId="27" applyFont="1" applyFill="0" applyBorder="1" applyNumberFormat="1">
      <alignment horizontal="center" vertical="center" wrapText="1"/>
    </xf>
    <xf numFmtId="172" fontId="1" fillId="0" borderId="0" applyFont="1" applyFill="0" applyBorder="0" applyNumberFormat="1">
      <alignment vertical="center"/>
    </xf>
    <xf numFmtId="0" fontId="1" fillId="6" borderId="16" applyFont="1" applyFill="1" applyBorder="1" applyNumberFormat="1">
      <alignment vertical="center" wrapText="1"/>
    </xf>
    <xf numFmtId="172" fontId="1" fillId="0" borderId="0" applyFont="1" applyFill="0" applyBorder="0" applyNumberFormat="1">
      <alignment vertical="top" wrapText="1"/>
    </xf>
    <xf numFmtId="174" fontId="1" fillId="0" borderId="0" applyFont="1" applyFill="0" applyBorder="0" applyNumberFormat="1">
      <alignment vertical="top"/>
    </xf>
    <xf numFmtId="172" fontId="1" fillId="0" borderId="0" applyFont="1" applyFill="0" applyBorder="0" applyNumberFormat="1">
      <alignment horizontal="left" vertical="top" wrapText="1" indent="1"/>
    </xf>
    <xf numFmtId="4" fontId="1" fillId="5" borderId="16" applyFont="1" applyFill="1" applyBorder="1" applyNumberFormat="1">
      <alignment horizontal="right" vertical="center" wrapText="1"/>
      <protection locked="0"/>
    </xf>
    <xf numFmtId="4" fontId="1" fillId="7" borderId="16" applyFont="1" applyFill="1" applyBorder="1" applyNumberFormat="1">
      <alignment horizontal="right" vertical="center" wrapText="1"/>
    </xf>
    <xf numFmtId="172" fontId="17" fillId="0" borderId="0" applyFont="1" applyFill="0" applyBorder="0" applyNumberFormat="1">
      <alignment vertical="top"/>
    </xf>
    <xf numFmtId="0" fontId="1" fillId="0" borderId="16" applyFont="1" applyFill="0" applyBorder="1" applyNumberFormat="1">
      <alignment horizontal="left" vertical="center" wrapText="1" indent="2"/>
    </xf>
    <xf numFmtId="172" fontId="1" fillId="0" borderId="0" applyFont="1" applyFill="0" applyBorder="0" applyNumberFormat="1">
      <alignment horizontal="left" vertical="top" wrapText="1" indent="2"/>
    </xf>
    <xf numFmtId="0" fontId="1" fillId="6" borderId="16" applyFont="1" applyFill="1" applyBorder="1" applyNumberFormat="1">
      <alignment horizontal="left" vertical="center" wrapText="1"/>
    </xf>
    <xf numFmtId="175" fontId="1" fillId="0" borderId="16" applyFont="1" applyFill="0" applyBorder="1" applyNumberFormat="1">
      <alignment horizontal="right" vertical="center" wrapText="1"/>
    </xf>
    <xf numFmtId="172" fontId="1" fillId="0" borderId="0" applyFont="1" applyFill="0" applyBorder="0" applyNumberFormat="1">
      <alignment vertical="top"/>
    </xf>
    <xf numFmtId="0" fontId="1" fillId="0" borderId="0" applyFont="1" applyFill="0" applyBorder="0" applyNumberFormat="1">
      <alignment horizontal="left" vertical="center" wrapText="1" indent="2"/>
    </xf>
    <xf numFmtId="0" fontId="1" fillId="0" borderId="0" applyFont="1" applyFill="0" applyBorder="0" applyNumberFormat="1">
      <alignment horizontal="center" wrapText="1"/>
    </xf>
    <xf numFmtId="176" fontId="2" fillId="0" borderId="0" applyFont="1" applyFill="0" applyBorder="0" applyNumberFormat="1">
      <alignment horizontal="center" wrapText="1"/>
    </xf>
    <xf numFmtId="176" fontId="2" fillId="9" borderId="0" applyFont="1" applyFill="1" applyBorder="0" applyNumberFormat="1">
      <alignment horizontal="center" wrapText="1"/>
    </xf>
    <xf numFmtId="0" fontId="1" fillId="0" borderId="0" applyFont="1" applyFill="0" applyBorder="0" applyNumberFormat="1">
      <alignment horizontal="left" wrapText="1" indent="2"/>
    </xf>
    <xf numFmtId="1" fontId="1" fillId="0" borderId="0" applyFont="1" applyFill="0" applyBorder="0" applyNumberFormat="1">
      <alignment horizontal="center" vertical="center" wrapText="1"/>
    </xf>
    <xf numFmtId="1" fontId="1" fillId="0" borderId="0" applyFont="1" applyFill="0" applyBorder="0" applyNumberFormat="1">
      <alignment vertical="center" wrapText="1"/>
    </xf>
    <xf numFmtId="0" fontId="1" fillId="0" borderId="0" applyFont="1" applyFill="0" applyBorder="0" applyNumberFormat="1">
      <alignment vertical="center" wrapText="1"/>
    </xf>
    <xf numFmtId="49" fontId="1" fillId="0" borderId="14" applyFont="1" applyFill="0" applyBorder="1" applyNumberFormat="1">
      <alignment horizontal="center" vertical="center" wrapText="1"/>
    </xf>
    <xf numFmtId="49" fontId="1" fillId="9" borderId="0" applyFont="1" applyFill="1" applyBorder="0" applyNumberFormat="1">
      <alignment horizontal="center" vertical="top" wrapText="1"/>
    </xf>
    <xf numFmtId="49" fontId="1" fillId="6" borderId="22" applyFont="1" applyFill="1" applyBorder="1" applyNumberFormat="1">
      <alignment horizontal="center" vertical="center" wrapText="1"/>
    </xf>
    <xf numFmtId="0" fontId="1" fillId="6" borderId="22" applyFont="1" applyFill="1" applyBorder="1" applyNumberFormat="1">
      <alignment vertical="center" wrapText="1"/>
    </xf>
    <xf numFmtId="3" fontId="1" fillId="7" borderId="22" applyFont="1" applyFill="1" applyBorder="1" applyNumberFormat="1">
      <alignment horizontal="right" vertical="center" wrapText="1"/>
    </xf>
    <xf numFmtId="172" fontId="1" fillId="9" borderId="0" applyFont="1" applyFill="1" applyBorder="0" applyNumberFormat="1">
      <alignment horizontal="center" vertical="center" wrapText="1"/>
    </xf>
    <xf numFmtId="174" fontId="17" fillId="0" borderId="0" applyFont="1" applyFill="0" applyBorder="0" applyNumberFormat="1">
      <alignment vertical="top"/>
    </xf>
    <xf numFmtId="177" fontId="1" fillId="5" borderId="16" applyFont="1" applyFill="1" applyBorder="1" applyNumberFormat="1">
      <alignment horizontal="right" vertical="center" wrapText="1"/>
      <protection locked="0"/>
    </xf>
    <xf numFmtId="172" fontId="1" fillId="0" borderId="0" applyFont="1" applyFill="0" applyBorder="0" applyNumberFormat="1">
      <alignment horizontal="left" vertical="top" wrapText="1"/>
    </xf>
    <xf numFmtId="177" fontId="1" fillId="0" borderId="16" applyFont="1" applyFill="0" applyBorder="1" applyNumberFormat="1">
      <alignment horizontal="right" vertical="center" wrapText="1"/>
    </xf>
    <xf numFmtId="176" fontId="1" fillId="0" borderId="16" applyFont="1" applyFill="0" applyBorder="1" applyNumberFormat="1">
      <alignment horizontal="right" vertical="center" wrapText="1"/>
    </xf>
    <xf numFmtId="0" fontId="27" fillId="0" borderId="0" applyFont="1" applyFill="0" applyBorder="0" applyNumberFormat="1">
      <alignment horizontal="center" vertical="top" wrapText="1"/>
    </xf>
    <xf numFmtId="0" fontId="2" fillId="9" borderId="0" applyFont="1" applyFill="1" applyBorder="0" applyNumberFormat="1">
      <alignment horizontal="center" vertical="center"/>
    </xf>
    <xf numFmtId="0" fontId="21" fillId="0" borderId="0" applyFont="1" applyFill="0" applyBorder="0" applyNumberFormat="1"/>
    <xf numFmtId="0" fontId="21" fillId="0" borderId="14" applyFont="1" applyFill="0" applyBorder="1" applyNumberFormat="1">
      <alignment horizontal="left" vertical="center" wrapText="1" indent="1"/>
    </xf>
    <xf numFmtId="0" fontId="1" fillId="10" borderId="16" applyFont="1" applyFill="1" applyBorder="1" applyNumberFormat="1">
      <alignment horizontal="center" vertical="center" wrapText="1"/>
    </xf>
    <xf numFmtId="0" fontId="24" fillId="0" borderId="0" applyFont="1" applyFill="0" applyBorder="0" applyNumberFormat="1">
      <alignment horizontal="center" vertical="center"/>
    </xf>
    <xf numFmtId="0" fontId="1" fillId="0" borderId="16" applyFont="1" applyFill="0" applyBorder="1" applyNumberFormat="1">
      <alignment horizontal="left" vertical="center" wrapText="1"/>
    </xf>
    <xf numFmtId="175" fontId="1" fillId="7" borderId="16" applyFont="1" applyFill="1" applyBorder="1" applyNumberFormat="1">
      <alignment horizontal="right" vertical="center" wrapText="1" indent="1"/>
    </xf>
    <xf numFmtId="0" fontId="1" fillId="0" borderId="0" applyFont="1" applyFill="0" applyBorder="0" applyNumberFormat="1">
      <alignment horizontal="left" vertical="top" wrapText="1"/>
    </xf>
    <xf numFmtId="174" fontId="17" fillId="9" borderId="0" applyFont="1" applyFill="1" applyBorder="0" applyNumberFormat="1">
      <alignment horizontal="center" vertical="center"/>
    </xf>
    <xf numFmtId="178" fontId="17" fillId="0" borderId="0" applyFont="1" applyFill="0" applyBorder="0" applyNumberFormat="1">
      <alignment horizontal="center" vertical="center"/>
    </xf>
    <xf numFmtId="0" fontId="1" fillId="9" borderId="18" applyFont="1" applyFill="1" applyBorder="1" applyNumberFormat="1">
      <alignment wrapText="1"/>
    </xf>
    <xf numFmtId="0" fontId="1" fillId="0" borderId="15" applyFont="1" applyFill="0" applyBorder="1" applyNumberFormat="1">
      <alignment vertical="top" wrapText="1"/>
    </xf>
    <xf numFmtId="0" fontId="2" fillId="0" borderId="0" applyFont="1" applyFill="0" applyBorder="0" applyNumberFormat="1">
      <alignment horizontal="left" vertical="top" wrapText="1"/>
    </xf>
    <xf numFmtId="49" fontId="26" fillId="0" borderId="0" applyFont="1" applyFill="0" applyBorder="0" applyNumberFormat="1">
      <alignment vertical="top"/>
    </xf>
    <xf numFmtId="49" fontId="37" fillId="0" borderId="0" applyFont="1" applyFill="0" applyBorder="0" applyNumberFormat="1">
      <alignment vertical="top"/>
    </xf>
    <xf numFmtId="0" fontId="17" fillId="0" borderId="0" applyFont="1" applyFill="0" applyBorder="0" applyNumberFormat="1">
      <alignment horizontal="left"/>
    </xf>
    <xf numFmtId="3" fontId="1" fillId="8" borderId="16" applyFont="1" applyFill="1" applyBorder="1" applyNumberFormat="1">
      <alignment horizontal="right" vertical="center" indent="1"/>
      <protection locked="0"/>
    </xf>
    <xf numFmtId="0" fontId="2" fillId="0" borderId="16" applyFont="1" applyFill="0" applyBorder="1" applyNumberFormat="1">
      <alignment horizontal="right" vertical="center" wrapText="1"/>
    </xf>
    <xf numFmtId="4" fontId="1" fillId="0" borderId="0" applyFont="1" applyFill="0" applyBorder="0" applyNumberFormat="1">
      <alignment horizontal="center" vertical="center"/>
    </xf>
    <xf numFmtId="49" fontId="2" fillId="0" borderId="0" applyFont="1" applyFill="0" applyBorder="0" applyNumberFormat="1">
      <alignment horizontal="center" vertical="top" wrapText="1"/>
    </xf>
    <xf numFmtId="0" fontId="2" fillId="0" borderId="22" applyFont="1" applyFill="0" applyBorder="1" applyNumberFormat="1">
      <alignment horizontal="right" vertical="center" wrapText="1"/>
    </xf>
    <xf numFmtId="172" fontId="2" fillId="7" borderId="22" applyFont="1" applyFill="1" applyBorder="1" applyNumberFormat="1">
      <alignment horizontal="right" vertical="center" wrapText="1" indent="1"/>
    </xf>
    <xf numFmtId="49" fontId="1" fillId="0" borderId="0" applyFont="1" applyFill="0" applyBorder="0" applyNumberFormat="1">
      <alignment horizontal="left" vertical="top"/>
    </xf>
    <xf numFmtId="49" fontId="38" fillId="0" borderId="0" applyFont="1" applyFill="0" applyBorder="0" applyNumberFormat="1">
      <alignment horizontal="left" vertical="top"/>
    </xf>
    <xf numFmtId="49" fontId="1" fillId="0" borderId="34" applyFont="1" applyFill="0" applyBorder="1" applyNumberFormat="1"/>
    <xf numFmtId="0" fontId="1" fillId="0" borderId="32" applyFont="1" applyFill="0" applyBorder="1" applyNumberFormat="1">
      <alignment vertical="top" wrapText="1"/>
    </xf>
    <xf numFmtId="4" fontId="2" fillId="0" borderId="0" applyFont="1" applyFill="0" applyBorder="0" applyNumberFormat="1">
      <alignment horizontal="center" vertical="center"/>
    </xf>
    <xf numFmtId="0" fontId="21" fillId="0" borderId="0" applyFont="1" applyFill="0" applyBorder="0" applyNumberFormat="1">
      <alignment wrapText="1"/>
    </xf>
    <xf numFmtId="0" fontId="1" fillId="0" borderId="0" applyFont="1" applyFill="0" applyBorder="0" applyNumberFormat="1">
      <alignment horizontal="center" vertical="top"/>
    </xf>
    <xf numFmtId="172" fontId="1" fillId="5" borderId="16" applyFont="1" applyFill="1" applyBorder="1" applyNumberFormat="1">
      <alignment horizontal="right" vertical="center" indent="1"/>
      <protection locked="0"/>
    </xf>
    <xf numFmtId="175" fontId="1" fillId="5" borderId="16" applyFont="1" applyFill="1" applyBorder="1" applyNumberFormat="1">
      <alignment horizontal="right" vertical="center" indent="1"/>
      <protection locked="0"/>
    </xf>
    <xf numFmtId="172" fontId="1" fillId="7" borderId="16" applyFont="1" applyFill="1" applyBorder="1" applyNumberFormat="1">
      <alignment horizontal="right" vertical="center" wrapText="1" indent="1"/>
      <protection locked="0"/>
    </xf>
    <xf numFmtId="49" fontId="1" fillId="0" borderId="20" applyFont="1" applyFill="0" applyBorder="1" applyNumberFormat="1">
      <alignment horizontal="left" vertical="center" wrapText="1" indent="1"/>
    </xf>
    <xf numFmtId="49" fontId="1" fillId="0" borderId="26" applyFont="1" applyFill="0" applyBorder="1" applyNumberFormat="1">
      <alignment horizontal="center" vertical="center" wrapText="1"/>
    </xf>
    <xf numFmtId="172" fontId="15" fillId="5" borderId="16" applyFont="1" applyFill="1" applyBorder="1" applyNumberFormat="1">
      <alignment horizontal="right" vertical="center" wrapText="1" indent="1"/>
      <protection locked="0"/>
    </xf>
    <xf numFmtId="175" fontId="1" fillId="7" borderId="16" applyFont="1" applyFill="1" applyBorder="1" applyNumberFormat="1">
      <alignment horizontal="right" vertical="center" wrapText="1" indent="1"/>
      <protection locked="0"/>
    </xf>
    <xf numFmtId="0" fontId="1" fillId="7" borderId="16" applyFont="1" applyFill="1" applyBorder="1" applyNumberFormat="1">
      <alignment horizontal="right" vertical="center" wrapText="1" indent="1"/>
    </xf>
    <xf numFmtId="0" fontId="1" fillId="7" borderId="16" applyFont="1" applyFill="1" applyBorder="1" applyNumberFormat="1">
      <alignment horizontal="right" vertical="center" wrapText="1" indent="1"/>
      <protection locked="0"/>
    </xf>
    <xf numFmtId="4" fontId="1" fillId="5" borderId="16" applyFont="1" applyFill="1" applyBorder="1" applyNumberFormat="1">
      <alignment horizontal="right" vertical="center" wrapText="1" indent="1"/>
      <protection locked="0"/>
    </xf>
    <xf numFmtId="1" fontId="1" fillId="7" borderId="16" applyFont="1" applyFill="1" applyBorder="1" applyNumberFormat="1">
      <alignment horizontal="right" vertical="center" wrapText="1" indent="1"/>
    </xf>
    <xf numFmtId="9" fontId="1" fillId="7" borderId="16" applyFont="1" applyFill="1" applyBorder="1" applyNumberFormat="1">
      <alignment horizontal="right" vertical="center" wrapText="1" indent="1"/>
    </xf>
    <xf numFmtId="0" fontId="1" fillId="0" borderId="27" applyFont="1" applyFill="0" applyBorder="1" applyNumberFormat="1">
      <alignment horizontal="center" vertical="center" wrapText="1"/>
    </xf>
    <xf numFmtId="3" fontId="1" fillId="5" borderId="27" applyFont="1" applyFill="1" applyBorder="1" applyNumberFormat="1">
      <alignment horizontal="center" vertical="center" wrapText="1"/>
      <protection locked="0"/>
    </xf>
    <xf numFmtId="3" fontId="1" fillId="5" borderId="16" applyFont="1" applyFill="1" applyBorder="1" applyNumberFormat="1">
      <alignment horizontal="left" vertical="center" wrapText="1"/>
      <protection locked="0"/>
    </xf>
    <xf numFmtId="177" fontId="1" fillId="7" borderId="16" applyFont="1" applyFill="1" applyBorder="1" applyNumberFormat="1">
      <alignment horizontal="right" vertical="center" wrapText="1" indent="1"/>
    </xf>
    <xf numFmtId="10" fontId="1" fillId="5" borderId="16" applyFont="1" applyFill="1" applyBorder="1" applyNumberFormat="1">
      <alignment horizontal="right" vertical="center" wrapText="1" indent="1"/>
      <protection locked="0"/>
    </xf>
    <xf numFmtId="0" fontId="17" fillId="0" borderId="0" applyFont="1" applyFill="0" applyBorder="0" applyNumberFormat="1"/>
    <xf numFmtId="0" fontId="1" fillId="10" borderId="0" applyFont="1" applyFill="1" applyBorder="0" applyNumberFormat="1"/>
    <xf numFmtId="0" fontId="1" fillId="0" borderId="0" applyFont="1" applyFill="0" applyBorder="0" applyNumberFormat="1">
      <alignment horizontal="left" vertical="center" wrapText="1" indent="1"/>
    </xf>
    <xf numFmtId="0" fontId="20" fillId="0" borderId="0" applyFont="1" applyFill="0" applyBorder="0" applyNumberFormat="1">
      <alignment horizontal="center" vertical="center"/>
    </xf>
    <xf numFmtId="172" fontId="1" fillId="8" borderId="16" applyFont="1" applyFill="1" applyBorder="1" applyNumberFormat="1">
      <alignment horizontal="right" vertical="center" wrapText="1" indent="1"/>
      <protection locked="0"/>
    </xf>
    <xf numFmtId="49" fontId="1" fillId="8" borderId="16" applyFont="1" applyFill="1" applyBorder="1" applyNumberFormat="1">
      <alignment horizontal="left" vertical="center" wrapText="1"/>
      <protection locked="0"/>
    </xf>
    <xf numFmtId="10" fontId="1" fillId="7" borderId="16" applyFont="1" applyFill="1" applyBorder="1" applyNumberFormat="1">
      <alignment horizontal="right" vertical="center" wrapText="1" indent="1"/>
    </xf>
    <xf numFmtId="0" fontId="21" fillId="0" borderId="14" applyFont="1" applyFill="0" applyBorder="1" applyNumberFormat="1">
      <alignment horizontal="center" vertical="center" wrapText="1"/>
    </xf>
    <xf numFmtId="0" fontId="39" fillId="0" borderId="0" applyFont="1" applyFill="0" applyBorder="0" applyNumberFormat="1"/>
    <xf numFmtId="49" fontId="1" fillId="17" borderId="26" applyFont="1" applyFill="1" applyBorder="1" applyNumberFormat="1">
      <alignment horizontal="center" vertical="center" wrapText="1"/>
    </xf>
    <xf numFmtId="49" fontId="1" fillId="17" borderId="14" applyFont="1" applyFill="1" applyBorder="1" applyNumberFormat="1">
      <alignment horizontal="center" vertical="center" wrapText="1"/>
    </xf>
    <xf numFmtId="49" fontId="1" fillId="17" borderId="27" applyFont="1" applyFill="1" applyBorder="1" applyNumberFormat="1">
      <alignment horizontal="center" vertical="center" wrapText="1"/>
    </xf>
    <xf numFmtId="49" fontId="1" fillId="0" borderId="27" applyFont="1" applyFill="0" applyBorder="1" applyNumberFormat="1">
      <alignment horizontal="center" vertical="center" wrapText="1"/>
    </xf>
    <xf numFmtId="49" fontId="1" fillId="17" borderId="16" applyFont="1" applyFill="1" applyBorder="1" applyNumberFormat="1">
      <alignment horizontal="center" vertical="center" wrapText="1"/>
    </xf>
    <xf numFmtId="0" fontId="40" fillId="0" borderId="0" applyFont="1" applyFill="0" applyBorder="0" applyNumberFormat="1">
      <alignment horizontal="center" vertical="center" wrapText="1"/>
    </xf>
    <xf numFmtId="0" fontId="1" fillId="0" borderId="16" applyFont="1" applyFill="0" applyBorder="1" applyNumberFormat="1">
      <alignment horizontal="right" vertical="center" wrapText="1" indent="1"/>
    </xf>
    <xf numFmtId="175" fontId="1" fillId="0" borderId="16" applyFont="1" applyFill="0" applyBorder="1" applyNumberFormat="1">
      <alignment horizontal="right" vertical="center" wrapText="1" indent="1"/>
    </xf>
    <xf numFmtId="49" fontId="41" fillId="9" borderId="0" applyFont="1" applyFill="1" applyBorder="0" applyNumberFormat="1">
      <alignment horizontal="left" vertical="top" wrapText="1"/>
    </xf>
    <xf numFmtId="49" fontId="1" fillId="9" borderId="0" applyFont="1" applyFill="1" applyBorder="0" applyNumberFormat="1">
      <alignment vertical="top"/>
    </xf>
    <xf numFmtId="0" fontId="42" fillId="18" borderId="0" applyFont="1" applyFill="1" applyBorder="0">
      <alignment vertical="top"/>
    </xf>
    <xf numFmtId="0" fontId="42" fillId="19" borderId="0" applyFont="1" applyFill="1" applyBorder="0">
      <alignment vertical="top"/>
    </xf>
    <xf numFmtId="0" fontId="42" fillId="20" borderId="0" applyFont="1" applyFill="1" applyBorder="0">
      <alignment vertical="top"/>
    </xf>
    <xf numFmtId="0" fontId="42" fillId="21" borderId="0" applyFont="1" applyFill="1" applyBorder="0">
      <alignment vertical="top"/>
    </xf>
    <xf numFmtId="0" fontId="42" fillId="22" borderId="0" applyFont="1" applyFill="1" applyBorder="0">
      <alignment vertical="top"/>
    </xf>
    <xf numFmtId="0" fontId="42" fillId="23" borderId="0" applyFont="1" applyFill="1" applyBorder="0">
      <alignment vertical="top"/>
    </xf>
    <xf numFmtId="0" fontId="42" fillId="24" borderId="0" applyFont="1" applyFill="1" applyBorder="0">
      <alignment vertical="top"/>
    </xf>
    <xf numFmtId="0" fontId="42" fillId="25" borderId="0" applyFont="1" applyFill="1" applyBorder="0">
      <alignment vertical="top"/>
    </xf>
    <xf numFmtId="0" fontId="42" fillId="26" borderId="0" applyFont="1" applyFill="1" applyBorder="0">
      <alignment vertical="top"/>
    </xf>
    <xf numFmtId="0" fontId="42" fillId="27" borderId="0" applyFont="1" applyFill="1" applyBorder="0">
      <alignment vertical="top"/>
    </xf>
    <xf numFmtId="0" fontId="42" fillId="28" borderId="0" applyFont="1" applyFill="1" applyBorder="0">
      <alignment vertical="top"/>
    </xf>
    <xf numFmtId="0" fontId="42" fillId="29" borderId="0" applyFont="1" applyFill="1" applyBorder="0">
      <alignment vertical="top"/>
    </xf>
    <xf numFmtId="0" fontId="43" fillId="30" borderId="0" applyFont="1" applyFill="1" applyBorder="0">
      <alignment vertical="top"/>
    </xf>
    <xf numFmtId="0" fontId="43" fillId="31" borderId="0" applyFont="1" applyFill="1" applyBorder="0">
      <alignment vertical="top"/>
    </xf>
    <xf numFmtId="0" fontId="43" fillId="32" borderId="0" applyFont="1" applyFill="1" applyBorder="0">
      <alignment vertical="top"/>
    </xf>
    <xf numFmtId="0" fontId="43" fillId="33" borderId="0" applyFont="1" applyFill="1" applyBorder="0">
      <alignment vertical="top"/>
    </xf>
    <xf numFmtId="0" fontId="43" fillId="34" borderId="0" applyFont="1" applyFill="1" applyBorder="0">
      <alignment vertical="top"/>
    </xf>
    <xf numFmtId="0" fontId="43" fillId="35" borderId="0" applyFont="1" applyFill="1" applyBorder="0">
      <alignment vertical="top"/>
    </xf>
    <xf numFmtId="0" fontId="43" fillId="36" borderId="0" applyFont="1" applyFill="1" applyBorder="0">
      <alignment vertical="top"/>
    </xf>
    <xf numFmtId="0" fontId="43" fillId="37" borderId="0" applyFont="1" applyFill="1" applyBorder="0">
      <alignment vertical="top"/>
    </xf>
    <xf numFmtId="0" fontId="43" fillId="38" borderId="0" applyFont="1" applyFill="1" applyBorder="0">
      <alignment vertical="top"/>
    </xf>
    <xf numFmtId="0" fontId="43" fillId="39" borderId="0" applyFont="1" applyFill="1" applyBorder="0">
      <alignment vertical="top"/>
    </xf>
    <xf numFmtId="0" fontId="43" fillId="40" borderId="0" applyFont="1" applyFill="1" applyBorder="0">
      <alignment vertical="top"/>
    </xf>
    <xf numFmtId="0" fontId="43" fillId="41" borderId="0" applyFont="1" applyFill="1" applyBorder="0">
      <alignment vertical="top"/>
    </xf>
    <xf numFmtId="0" fontId="44" fillId="42" borderId="0" applyFont="1" applyFill="1" applyBorder="0">
      <alignment vertical="top"/>
    </xf>
    <xf numFmtId="0" fontId="45" fillId="2" borderId="35" applyFont="1" applyFill="1" applyBorder="1">
      <alignment vertical="top"/>
    </xf>
    <xf numFmtId="0" fontId="46" fillId="43" borderId="36" applyFont="1" applyFill="1" applyBorder="1">
      <alignment vertical="top"/>
    </xf>
    <xf numFmtId="43" fontId="47" fillId="0" borderId="0" applyFont="0" applyFill="0" applyBorder="0" applyNumberFormat="1">
      <alignment vertical="top"/>
    </xf>
    <xf numFmtId="41" fontId="47" fillId="0" borderId="0" applyFont="0" applyFill="0" applyBorder="0" applyNumberFormat="1">
      <alignment vertical="top"/>
    </xf>
    <xf numFmtId="44" fontId="47" fillId="0" borderId="0" applyFont="0" applyFill="0" applyBorder="0" applyNumberFormat="1">
      <alignment vertical="top"/>
    </xf>
    <xf numFmtId="42" fontId="47" fillId="0" borderId="0" applyFont="0" applyFill="0" applyBorder="0" applyNumberFormat="1">
      <alignment vertical="top"/>
    </xf>
    <xf numFmtId="0" fontId="48" fillId="0" borderId="0" applyFont="1" applyFill="0" applyBorder="0">
      <alignment vertical="top"/>
    </xf>
    <xf numFmtId="0" fontId="49" fillId="44" borderId="0" applyFont="1" applyFill="1" applyBorder="0">
      <alignment vertical="top"/>
    </xf>
    <xf numFmtId="0" fontId="50" fillId="0" borderId="37" applyFont="1" applyFill="0" applyBorder="1">
      <alignment vertical="top"/>
    </xf>
    <xf numFmtId="0" fontId="51" fillId="0" borderId="38" applyFont="1" applyFill="0" applyBorder="1">
      <alignment vertical="top"/>
    </xf>
    <xf numFmtId="0" fontId="52" fillId="0" borderId="39" applyFont="1" applyFill="0" applyBorder="1">
      <alignment vertical="top"/>
    </xf>
    <xf numFmtId="0" fontId="52" fillId="0" borderId="0" applyFont="1" applyFill="0" applyBorder="0">
      <alignment vertical="top"/>
    </xf>
    <xf numFmtId="0" fontId="53" fillId="45" borderId="35" applyFont="1" applyFill="1" applyBorder="1">
      <alignment vertical="top"/>
    </xf>
    <xf numFmtId="0" fontId="54" fillId="0" borderId="40" applyFont="1" applyFill="0" applyBorder="1">
      <alignment vertical="top"/>
    </xf>
    <xf numFmtId="0" fontId="55" fillId="46" borderId="0" applyFont="1" applyFill="1" applyBorder="0">
      <alignment vertical="top"/>
    </xf>
    <xf numFmtId="0" fontId="47" fillId="47" borderId="41" applyFont="0" applyFill="1" applyBorder="1">
      <alignment vertical="top"/>
    </xf>
    <xf numFmtId="0" fontId="56" fillId="2" borderId="42" applyFont="1" applyFill="1" applyBorder="1">
      <alignment vertical="top"/>
    </xf>
    <xf numFmtId="9" fontId="47" fillId="0" borderId="0" applyFont="0" applyFill="0" applyBorder="0" applyNumberFormat="1">
      <alignment vertical="top"/>
    </xf>
    <xf numFmtId="0" fontId="57" fillId="0" borderId="0" applyFont="1" applyFill="0" applyBorder="0">
      <alignment vertical="top"/>
    </xf>
    <xf numFmtId="0" fontId="58" fillId="0" borderId="43" applyFont="1" applyFill="0" applyBorder="1">
      <alignment vertical="top"/>
    </xf>
    <xf numFmtId="0" fontId="59" fillId="0" borderId="0" applyFont="1" applyFill="0" applyBorder="0">
      <alignment vertical="top"/>
    </xf>
  </cellStyleXfs>
  <cellXfs count="934">
    <xf numFmtId="0" fontId="0" fillId="0" borderId="0" xfId="0" applyFont="1" applyNumberFormat="1">
      <alignment vertical="top"/>
    </xf>
    <xf numFmtId="0" fontId="0" fillId="0" borderId="0" xfId="0" applyFont="1">
      <alignment vertical="top"/>
    </xf>
    <xf numFmtId="49" fontId="1" fillId="0" borderId="1" xfId="1" applyFont="1" applyBorder="1" applyNumberFormat="1">
      <alignment horizontal="left" vertical="center" wrapText="1" indent="1"/>
    </xf>
    <xf numFmtId="49" fontId="1" fillId="0" borderId="2" xfId="2" applyFont="1" applyBorder="1" applyNumberFormat="1">
      <alignment horizontal="center" vertical="center" wrapText="1"/>
    </xf>
    <xf numFmtId="49" fontId="2" fillId="0" borderId="1" xfId="3" applyFont="1" applyBorder="1" applyNumberFormat="1">
      <alignment horizontal="left" vertical="center" wrapText="1" indent="1"/>
    </xf>
    <xf numFmtId="49" fontId="2" fillId="0" borderId="1" xfId="4" applyFont="1" applyBorder="1" applyNumberFormat="1">
      <alignment horizontal="center" vertical="center" wrapText="1"/>
    </xf>
    <xf numFmtId="49" fontId="3" fillId="0" borderId="0" xfId="5" applyFont="1" applyNumberFormat="1">
      <alignment horizontal="center" vertical="center" wrapText="1"/>
    </xf>
    <xf numFmtId="0" fontId="4" fillId="2" borderId="3" xfId="6" applyFont="1" applyFill="1" applyBorder="1" applyNumberFormat="1">
      <alignment horizontal="center" vertical="center"/>
    </xf>
    <xf numFmtId="0" fontId="5" fillId="2" borderId="3" xfId="7" applyFont="1" applyFill="1" applyBorder="1" applyNumberFormat="1">
      <alignment vertical="center"/>
    </xf>
    <xf numFmtId="49" fontId="5" fillId="2" borderId="3" xfId="8" applyFont="1" applyFill="1" applyBorder="1" applyNumberFormat="1">
      <alignment vertical="center"/>
    </xf>
    <xf numFmtId="0" fontId="6" fillId="2" borderId="3" xfId="9" applyFont="1" applyFill="1" applyBorder="1" applyNumberFormat="1">
      <alignment horizontal="center" vertical="center"/>
    </xf>
    <xf numFmtId="0" fontId="1" fillId="0" borderId="0" xfId="10" applyFont="1" applyNumberFormat="1">
      <alignment horizontal="center" vertical="center" wrapText="1"/>
    </xf>
    <xf numFmtId="0" fontId="7" fillId="0" borderId="0" xfId="11" applyFont="1" applyNumberFormat="1">
      <alignment wrapText="1"/>
    </xf>
    <xf numFmtId="49" fontId="8" fillId="0" borderId="0" xfId="12" applyFont="1" applyNumberFormat="1">
      <alignment wrapText="1"/>
    </xf>
    <xf numFmtId="0" fontId="9" fillId="0" borderId="0" xfId="13" applyFont="1" applyNumberFormat="1">
      <alignment vertical="center" wrapText="1"/>
    </xf>
    <xf numFmtId="0" fontId="9" fillId="0" borderId="0" xfId="14" applyFont="1" applyNumberFormat="1">
      <alignment horizontal="left" vertical="center" wrapText="1"/>
    </xf>
    <xf numFmtId="49" fontId="10" fillId="0" borderId="0" xfId="15" applyFont="1" applyNumberFormat="1">
      <alignment wrapText="1"/>
    </xf>
    <xf numFmtId="0" fontId="9" fillId="0" borderId="0" xfId="16" applyFont="1" applyNumberFormat="1">
      <alignment vertical="center"/>
    </xf>
    <xf numFmtId="0" fontId="5" fillId="0" borderId="0" xfId="17" applyFont="1" applyNumberFormat="1">
      <alignment horizontal="left" vertical="top" wrapText="1"/>
    </xf>
    <xf numFmtId="49" fontId="1" fillId="0" borderId="0" xfId="18" applyFont="1" applyNumberFormat="1">
      <alignment vertical="top" wrapText="1"/>
    </xf>
    <xf numFmtId="0" fontId="5" fillId="3" borderId="4" xfId="19" applyFont="1" applyFill="1" applyBorder="1" applyNumberFormat="1">
      <alignment horizontal="center" vertical="center" wrapText="1"/>
    </xf>
    <xf numFmtId="0" fontId="5" fillId="3" borderId="5" xfId="20" applyFont="1" applyFill="1" applyBorder="1" applyNumberFormat="1">
      <alignment horizontal="center" vertical="center" wrapText="1"/>
    </xf>
    <xf numFmtId="0" fontId="5" fillId="3" borderId="6" xfId="21" applyFont="1" applyFill="1" applyBorder="1" applyNumberFormat="1">
      <alignment horizontal="center" vertical="center" wrapText="1"/>
    </xf>
    <xf numFmtId="0" fontId="11" fillId="0" borderId="0" xfId="22" applyFont="1" applyNumberFormat="1">
      <alignment wrapText="1"/>
    </xf>
    <xf numFmtId="0" fontId="5" fillId="4" borderId="7" xfId="23" applyFont="1" applyFill="1" applyBorder="1" applyNumberFormat="1">
      <alignment horizontal="right" vertical="center" wrapText="1" indent="1"/>
    </xf>
    <xf numFmtId="0" fontId="5" fillId="4" borderId="8" xfId="24" applyFont="1" applyFill="1" applyBorder="1" applyNumberFormat="1">
      <alignment horizontal="right" vertical="center" wrapText="1" indent="1"/>
    </xf>
    <xf numFmtId="0" fontId="12" fillId="0" borderId="0" xfId="25" applyFont="1" applyNumberFormat="1">
      <alignment horizontal="left" vertical="center" wrapText="1"/>
    </xf>
    <xf numFmtId="0" fontId="13" fillId="0" borderId="0" xfId="26" applyFont="1" applyNumberFormat="1">
      <alignment vertical="center" wrapText="1"/>
    </xf>
    <xf numFmtId="0" fontId="11" fillId="0" borderId="7" xfId="27" applyFont="1" applyBorder="1" applyNumberFormat="1">
      <alignment wrapText="1"/>
    </xf>
    <xf numFmtId="0" fontId="11" fillId="0" borderId="0" xfId="28" applyFont="1" applyNumberFormat="1"/>
    <xf numFmtId="0" fontId="12" fillId="0" borderId="0" xfId="29" applyFont="1" applyNumberFormat="1"/>
    <xf numFmtId="0" fontId="14" fillId="0" borderId="0" xfId="30" applyFont="1" applyNumberFormat="1">
      <alignment wrapText="1"/>
    </xf>
    <xf numFmtId="0" fontId="15" fillId="5" borderId="9" xfId="31" applyFont="1" applyFill="1" applyBorder="1" applyNumberFormat="1">
      <alignment horizontal="center" vertical="center" wrapText="1"/>
    </xf>
    <xf numFmtId="0" fontId="14" fillId="0" borderId="7" xfId="32" applyFont="1" applyBorder="1" applyNumberFormat="1">
      <alignment vertical="center" wrapText="1"/>
    </xf>
    <xf numFmtId="0" fontId="14" fillId="0" borderId="0" xfId="33" applyFont="1" applyNumberFormat="1">
      <alignment vertical="center" wrapText="1"/>
    </xf>
    <xf numFmtId="0" fontId="15" fillId="6" borderId="9" xfId="34" applyFont="1" applyFill="1" applyBorder="1" applyNumberFormat="1">
      <alignment horizontal="center" vertical="center" wrapText="1"/>
    </xf>
    <xf numFmtId="0" fontId="14" fillId="0" borderId="7" xfId="35" applyFont="1" applyBorder="1" applyNumberFormat="1">
      <alignment horizontal="left" vertical="center" wrapText="1"/>
    </xf>
    <xf numFmtId="0" fontId="14" fillId="0" borderId="0" xfId="36" applyFont="1" applyNumberFormat="1">
      <alignment horizontal="left" vertical="center" wrapText="1"/>
    </xf>
    <xf numFmtId="0" fontId="15" fillId="7" borderId="9" xfId="37" applyFont="1" applyFill="1" applyBorder="1" applyNumberFormat="1">
      <alignment horizontal="center" vertical="center" wrapText="1"/>
    </xf>
    <xf numFmtId="0" fontId="15" fillId="8" borderId="9" xfId="38" applyFont="1" applyFill="1" applyBorder="1" applyNumberFormat="1">
      <alignment horizontal="center" vertical="center" wrapText="1"/>
    </xf>
    <xf numFmtId="0" fontId="5" fillId="4" borderId="0" xfId="39" applyFont="1" applyFill="1" applyNumberFormat="1">
      <alignment horizontal="right" vertical="center" wrapText="1" indent="1"/>
    </xf>
    <xf numFmtId="0" fontId="12" fillId="0" borderId="7" xfId="40" applyFont="1" applyBorder="1" applyNumberFormat="1">
      <alignment horizontal="left" vertical="center" wrapText="1"/>
    </xf>
    <xf numFmtId="0" fontId="12" fillId="0" borderId="10" xfId="41" applyFont="1" applyBorder="1" applyNumberFormat="1">
      <alignment horizontal="left" vertical="center" wrapText="1"/>
    </xf>
    <xf numFmtId="0" fontId="5" fillId="4" borderId="9" xfId="42" applyFont="1" applyFill="1" applyBorder="1" applyNumberFormat="1">
      <alignment horizontal="right" vertical="center" wrapText="1" indent="1"/>
    </xf>
    <xf numFmtId="0" fontId="5" fillId="4" borderId="11" xfId="43" applyFont="1" applyFill="1" applyBorder="1" applyNumberFormat="1">
      <alignment horizontal="right" vertical="center" wrapText="1" indent="1"/>
    </xf>
    <xf numFmtId="0" fontId="14" fillId="0" borderId="0" xfId="44" applyFont="1" applyNumberFormat="1"/>
    <xf numFmtId="0" fontId="14" fillId="0" borderId="7" xfId="45" applyFont="1" applyBorder="1" applyNumberFormat="1">
      <alignment wrapText="1"/>
    </xf>
    <xf numFmtId="0" fontId="14" fillId="0" borderId="0" xfId="46" applyFont="1" applyNumberFormat="1">
      <alignment vertical="top" wrapText="1"/>
    </xf>
    <xf numFmtId="0" fontId="5" fillId="4" borderId="12" xfId="47" applyFont="1" applyFill="1" applyBorder="1" applyNumberFormat="1">
      <alignment horizontal="right" vertical="center" wrapText="1" indent="1"/>
    </xf>
    <xf numFmtId="0" fontId="5" fillId="4" borderId="13" xfId="48" applyFont="1" applyFill="1" applyBorder="1" applyNumberFormat="1">
      <alignment horizontal="right" vertical="center" wrapText="1" indent="1"/>
    </xf>
    <xf numFmtId="0" fontId="11" fillId="0" borderId="12" xfId="49" applyFont="1" applyBorder="1" applyNumberFormat="1">
      <alignment wrapText="1"/>
    </xf>
    <xf numFmtId="0" fontId="11" fillId="0" borderId="13" xfId="50" applyFont="1" applyBorder="1" applyNumberFormat="1">
      <alignment wrapText="1"/>
    </xf>
    <xf numFmtId="0" fontId="11" fillId="0" borderId="13" xfId="51" applyFont="1" applyBorder="1" applyNumberFormat="1">
      <alignment vertical="center" wrapText="1"/>
    </xf>
    <xf numFmtId="0" fontId="8" fillId="0" borderId="0" xfId="52" applyFont="1" applyNumberFormat="1"/>
    <xf numFmtId="49" fontId="11" fillId="0" borderId="0" xfId="53" applyFont="1" applyNumberFormat="1">
      <alignment vertical="top" wrapText="1"/>
    </xf>
    <xf numFmtId="0" fontId="1" fillId="9" borderId="0" xfId="54" applyFont="1" applyFill="1" applyNumberFormat="1">
      <alignment horizontal="right" wrapText="1"/>
    </xf>
    <xf numFmtId="0" fontId="1" fillId="9" borderId="0" xfId="55" applyFont="1" applyFill="1" applyNumberFormat="1">
      <alignment wrapText="1"/>
    </xf>
    <xf numFmtId="0" fontId="16" fillId="0" borderId="0" xfId="56" applyFont="1" applyNumberFormat="1">
      <alignment vertical="center" wrapText="1"/>
    </xf>
    <xf numFmtId="0" fontId="1" fillId="9" borderId="0" xfId="57" applyFont="1" applyFill="1" applyNumberFormat="1">
      <alignment horizontal="right" vertical="center"/>
    </xf>
    <xf numFmtId="0" fontId="1" fillId="0" borderId="14" xfId="58" applyFont="1" applyBorder="1" applyNumberFormat="1">
      <alignment horizontal="center" vertical="center" wrapText="1"/>
    </xf>
    <xf numFmtId="173" fontId="1" fillId="9" borderId="15" xfId="59" applyFont="1" applyFill="1" applyBorder="1" applyNumberFormat="1">
      <alignment horizontal="right" vertical="top" wrapText="1"/>
    </xf>
    <xf numFmtId="0" fontId="1" fillId="0" borderId="0" xfId="60" applyFont="1" applyNumberFormat="1">
      <alignment wrapText="1"/>
    </xf>
    <xf numFmtId="173" fontId="1" fillId="9" borderId="0" xfId="61" applyFont="1" applyFill="1" applyNumberFormat="1">
      <alignment vertical="top" wrapText="1"/>
    </xf>
    <xf numFmtId="173" fontId="1" fillId="9" borderId="0" xfId="62" applyFont="1" applyFill="1" applyNumberFormat="1">
      <alignment horizontal="right" vertical="top" wrapText="1"/>
    </xf>
    <xf numFmtId="49" fontId="1" fillId="9" borderId="0" xfId="63" applyFont="1" applyFill="1" applyNumberFormat="1">
      <alignment horizontal="right" vertical="center" wrapText="1" indent="1"/>
    </xf>
    <xf numFmtId="0" fontId="1" fillId="7" borderId="16" xfId="64" applyFont="1" applyFill="1" applyBorder="1" applyNumberFormat="1">
      <alignment horizontal="center" vertical="center" wrapText="1"/>
    </xf>
    <xf numFmtId="49" fontId="1" fillId="0" borderId="0" xfId="65" applyFont="1" applyNumberFormat="1">
      <alignment horizontal="right" vertical="center" wrapText="1" indent="1"/>
    </xf>
    <xf numFmtId="49" fontId="1" fillId="8" borderId="16" xfId="66" applyFont="1" applyFill="1" applyBorder="1" applyNumberFormat="1">
      <alignment horizontal="center" vertical="center" wrapText="1"/>
      <protection locked="0"/>
    </xf>
    <xf numFmtId="0" fontId="1" fillId="9" borderId="0" xfId="67" applyFont="1" applyFill="1" applyNumberFormat="1">
      <alignment horizontal="right" vertical="center" wrapText="1" indent="1"/>
    </xf>
    <xf numFmtId="1" fontId="1" fillId="8" borderId="16" xfId="68" applyFont="1" applyFill="1" applyBorder="1" applyNumberFormat="1">
      <alignment horizontal="center" vertical="center" wrapText="1"/>
      <protection locked="0"/>
    </xf>
    <xf numFmtId="49" fontId="17" fillId="9" borderId="0" xfId="69" applyFont="1" applyFill="1" applyNumberFormat="1">
      <alignment horizontal="right" vertical="center" wrapText="1"/>
    </xf>
    <xf numFmtId="49" fontId="1" fillId="7" borderId="16" xfId="70" applyFont="1" applyFill="1" applyBorder="1" applyNumberFormat="1">
      <alignment horizontal="center" vertical="center" wrapText="1"/>
    </xf>
    <xf numFmtId="0" fontId="1" fillId="7" borderId="16" xfId="71" applyFont="1" applyFill="1" applyBorder="1" applyNumberFormat="1">
      <alignment horizontal="center" vertical="center"/>
    </xf>
    <xf numFmtId="0" fontId="1" fillId="0" borderId="0" xfId="72" applyFont="1" applyNumberFormat="1"/>
    <xf numFmtId="0" fontId="1" fillId="9" borderId="0" xfId="73" applyFont="1" applyFill="1" applyNumberFormat="1">
      <alignment horizontal="right" wrapText="1" indent="2"/>
    </xf>
    <xf numFmtId="0" fontId="1" fillId="0" borderId="0" xfId="74" applyFont="1" applyNumberFormat="1">
      <alignment horizontal="right" vertical="center" wrapText="1" indent="1"/>
    </xf>
    <xf numFmtId="49" fontId="15" fillId="8" borderId="16" xfId="75" applyFont="1" applyFill="1" applyBorder="1" applyNumberFormat="1">
      <alignment horizontal="center" vertical="center" wrapText="1"/>
      <protection locked="0"/>
    </xf>
    <xf numFmtId="0" fontId="1" fillId="0" borderId="0" xfId="76" applyFont="1" applyNumberFormat="1">
      <alignment horizontal="right" wrapText="1"/>
    </xf>
    <xf numFmtId="0" fontId="18" fillId="0" borderId="0" xfId="77" applyFont="1" applyNumberFormat="1">
      <alignment horizontal="center" vertical="center" wrapText="1"/>
    </xf>
    <xf numFmtId="49" fontId="1" fillId="8" borderId="17" xfId="78" applyFont="1" applyFill="1" applyBorder="1" applyNumberFormat="1">
      <alignment horizontal="center" vertical="center" wrapText="1"/>
      <protection locked="0"/>
    </xf>
    <xf numFmtId="49" fontId="1" fillId="0" borderId="0" xfId="79" applyFont="1" applyNumberFormat="1">
      <alignment horizontal="center" vertical="center" wrapText="1"/>
    </xf>
    <xf numFmtId="0" fontId="1" fillId="9" borderId="0" xfId="80" applyFont="1" applyFill="1" applyNumberFormat="1">
      <alignment horizontal="right" vertical="center" wrapText="1"/>
    </xf>
    <xf numFmtId="0" fontId="1" fillId="9" borderId="0" xfId="81" applyFont="1" applyFill="1" applyNumberFormat="1">
      <alignment vertical="center" wrapText="1"/>
    </xf>
    <xf numFmtId="0" fontId="1" fillId="9" borderId="0" xfId="82" applyFont="1" applyFill="1" applyNumberFormat="1">
      <alignment horizontal="center" vertical="center" wrapText="1"/>
    </xf>
    <xf numFmtId="49" fontId="1" fillId="5" borderId="16" xfId="83" applyFont="1" applyFill="1" applyBorder="1" applyNumberFormat="1">
      <alignment horizontal="center" vertical="center" wrapText="1"/>
      <protection locked="0"/>
    </xf>
    <xf numFmtId="0" fontId="1" fillId="0" borderId="0" xfId="84" applyFont="1" applyNumberFormat="1">
      <alignment horizontal="right" vertical="center" wrapText="1"/>
    </xf>
    <xf numFmtId="0" fontId="1" fillId="0" borderId="0" xfId="85" applyFont="1" applyNumberFormat="1">
      <alignment horizontal="left"/>
    </xf>
    <xf numFmtId="0" fontId="1" fillId="0" borderId="0" xfId="86" applyFont="1" applyNumberFormat="1">
      <alignment horizontal="left" wrapText="1"/>
    </xf>
    <xf numFmtId="175" fontId="15" fillId="5" borderId="16" xfId="87" applyFont="1" applyFill="1" applyBorder="1" applyNumberFormat="1">
      <alignment horizontal="right" vertical="center" wrapText="1" indent="1"/>
      <protection locked="0"/>
    </xf>
    <xf numFmtId="0" fontId="19" fillId="0" borderId="0" xfId="88" applyFont="1" applyNumberFormat="1">
      <alignment vertical="top"/>
    </xf>
    <xf numFmtId="0" fontId="1" fillId="0" borderId="0" xfId="89" applyFont="1" applyNumberFormat="1">
      <alignment horizontal="left" wrapText="1"/>
    </xf>
    <xf numFmtId="0" fontId="19" fillId="0" borderId="0" xfId="90" applyFont="1" applyNumberFormat="1">
      <alignment vertical="top"/>
    </xf>
    <xf numFmtId="0" fontId="20" fillId="0" borderId="0" xfId="91" applyFont="1" applyNumberFormat="1">
      <alignment horizontal="center" vertical="center" wrapText="1"/>
    </xf>
    <xf numFmtId="0" fontId="1" fillId="0" borderId="0" xfId="92" applyFont="1" applyNumberFormat="1">
      <alignment horizontal="left" vertical="center" wrapText="1" indent="3"/>
    </xf>
    <xf numFmtId="0" fontId="17" fillId="0" borderId="0" xfId="93" applyFont="1" applyNumberFormat="1">
      <alignment vertical="center" wrapText="1"/>
    </xf>
    <xf numFmtId="0" fontId="21" fillId="0" borderId="0" xfId="94" applyFont="1" applyNumberFormat="1">
      <alignment horizontal="left" wrapText="1"/>
    </xf>
    <xf numFmtId="0" fontId="21" fillId="0" borderId="0" xfId="95" applyFont="1" applyNumberFormat="1">
      <alignment horizontal="left"/>
    </xf>
    <xf numFmtId="0" fontId="22" fillId="0" borderId="0" xfId="96" applyFont="1" applyNumberFormat="1">
      <alignment horizontal="left"/>
    </xf>
    <xf numFmtId="0" fontId="20" fillId="0" borderId="0" xfId="97" applyFont="1" applyNumberFormat="1">
      <alignment horizontal="center" vertical="center" wrapText="1"/>
    </xf>
    <xf numFmtId="0" fontId="1" fillId="0" borderId="0" xfId="98" applyFont="1" applyNumberFormat="1">
      <alignment horizontal="left" wrapText="1" indent="3"/>
    </xf>
    <xf numFmtId="49" fontId="1" fillId="0" borderId="0" xfId="99" applyFont="1" applyNumberFormat="1">
      <alignment vertical="top"/>
    </xf>
    <xf numFmtId="49" fontId="2" fillId="0" borderId="0" xfId="100" applyFont="1" applyNumberFormat="1">
      <alignment horizontal="right" wrapText="1"/>
    </xf>
    <xf numFmtId="0" fontId="20" fillId="0" borderId="0" xfId="101" applyFont="1" applyNumberFormat="1">
      <alignment horizontal="left" wrapText="1"/>
    </xf>
    <xf numFmtId="49" fontId="2" fillId="0" borderId="0" xfId="102" applyFont="1" applyNumberFormat="1">
      <alignment horizontal="right" wrapText="1"/>
    </xf>
    <xf numFmtId="0" fontId="1" fillId="0" borderId="14" xfId="103" applyFont="1" applyBorder="1" applyNumberFormat="1">
      <alignment horizontal="left" vertical="center" wrapText="1" indent="1"/>
    </xf>
    <xf numFmtId="49" fontId="21" fillId="0" borderId="14" xfId="104" applyFont="1" applyBorder="1" applyNumberFormat="1">
      <alignment vertical="top"/>
    </xf>
    <xf numFmtId="0" fontId="1" fillId="0" borderId="14" xfId="105" applyFont="1" applyBorder="1" applyNumberFormat="1">
      <alignment horizontal="left" vertical="center" wrapText="1" indent="1"/>
    </xf>
    <xf numFmtId="49" fontId="21" fillId="0" borderId="0" xfId="106" applyFont="1" applyNumberFormat="1">
      <alignment vertical="top"/>
    </xf>
    <xf numFmtId="0" fontId="1" fillId="0" borderId="16" xfId="107" applyFont="1" applyBorder="1" applyNumberFormat="1">
      <alignment horizontal="center" vertical="center" wrapText="1"/>
    </xf>
    <xf numFmtId="0" fontId="1" fillId="0" borderId="16" xfId="108" applyFont="1" applyBorder="1" applyNumberFormat="1">
      <alignment horizontal="center" vertical="center"/>
    </xf>
    <xf numFmtId="49" fontId="1" fillId="0" borderId="16" xfId="109" applyFont="1" applyBorder="1" applyNumberFormat="1">
      <alignment horizontal="center" vertical="center" wrapText="1"/>
    </xf>
    <xf numFmtId="0" fontId="1" fillId="0" borderId="16" xfId="110" applyFont="1" applyBorder="1" applyNumberFormat="1">
      <alignment horizontal="center" vertical="center" wrapText="1"/>
    </xf>
    <xf numFmtId="49" fontId="1" fillId="10" borderId="18" xfId="111" applyFont="1" applyFill="1" applyBorder="1" applyNumberFormat="1">
      <alignment horizontal="center" vertical="center" wrapText="1"/>
    </xf>
    <xf numFmtId="49" fontId="1" fillId="10" borderId="19" xfId="112" applyFont="1" applyFill="1" applyBorder="1" applyNumberFormat="1">
      <alignment horizontal="center" vertical="center" wrapText="1"/>
    </xf>
    <xf numFmtId="49" fontId="1" fillId="10" borderId="18" xfId="113" applyFont="1" applyFill="1" applyBorder="1" applyNumberFormat="1">
      <alignment horizontal="center" vertical="center" wrapText="1"/>
    </xf>
    <xf numFmtId="0" fontId="1" fillId="0" borderId="0" xfId="114" applyFont="1" applyNumberFormat="1">
      <alignment horizontal="center" vertical="center"/>
    </xf>
    <xf numFmtId="0" fontId="21" fillId="0" borderId="0" xfId="115" applyFont="1" applyNumberFormat="1">
      <alignment horizontal="center" vertical="center"/>
    </xf>
    <xf numFmtId="49" fontId="1" fillId="0" borderId="20" xfId="116" applyFont="1" applyBorder="1" applyNumberFormat="1">
      <alignment horizontal="center" vertical="center" wrapText="1"/>
    </xf>
    <xf numFmtId="49" fontId="1" fillId="0" borderId="21" xfId="117" applyFont="1" applyBorder="1" applyNumberFormat="1">
      <alignment horizontal="center" vertical="center" wrapText="1"/>
    </xf>
    <xf numFmtId="49" fontId="1" fillId="0" borderId="22" xfId="118" applyFont="1" applyBorder="1" applyNumberFormat="1">
      <alignment horizontal="center" vertical="center" wrapText="1"/>
    </xf>
    <xf numFmtId="0" fontId="23" fillId="0" borderId="0" xfId="119" applyFont="1" applyNumberFormat="1">
      <alignment horizontal="center" vertical="center" wrapText="1"/>
    </xf>
    <xf numFmtId="0" fontId="23" fillId="0" borderId="0" xfId="120" applyFont="1" applyNumberFormat="1">
      <alignment horizontal="center" vertical="center" wrapText="1"/>
    </xf>
    <xf numFmtId="0" fontId="23" fillId="9" borderId="0" xfId="121" applyFont="1" applyFill="1" applyNumberFormat="1">
      <alignment horizontal="center" vertical="center" wrapText="1"/>
    </xf>
    <xf numFmtId="0" fontId="23" fillId="9" borderId="0" xfId="122" applyFont="1" applyFill="1" applyNumberFormat="1">
      <alignment horizontal="center" vertical="center" wrapText="1"/>
    </xf>
    <xf numFmtId="0" fontId="24" fillId="0" borderId="20" xfId="123" applyFont="1" applyBorder="1" applyNumberFormat="1">
      <alignment horizontal="center" vertical="center" wrapText="1"/>
    </xf>
    <xf numFmtId="0" fontId="24" fillId="0" borderId="20" xfId="124" applyFont="1" applyBorder="1" applyNumberFormat="1">
      <alignment horizontal="left" vertical="center" wrapText="1" indent="3"/>
    </xf>
    <xf numFmtId="0" fontId="1" fillId="0" borderId="20" xfId="125" applyFont="1" applyBorder="1" applyNumberFormat="1">
      <alignment horizontal="left" wrapText="1"/>
    </xf>
    <xf numFmtId="0" fontId="1" fillId="0" borderId="20" xfId="126" applyFont="1" applyBorder="1" applyNumberFormat="1">
      <alignment horizontal="left" wrapText="1"/>
    </xf>
    <xf numFmtId="0" fontId="24" fillId="0" borderId="20" xfId="127" applyFont="1" applyBorder="1" applyNumberFormat="1">
      <alignment horizontal="center" vertical="center" wrapText="1"/>
    </xf>
    <xf numFmtId="0" fontId="24" fillId="0" borderId="0" xfId="128" applyFont="1" applyNumberFormat="1">
      <alignment horizontal="center" vertical="center" wrapText="1"/>
    </xf>
    <xf numFmtId="0" fontId="24" fillId="0" borderId="0" xfId="129" applyFont="1" applyNumberFormat="1">
      <alignment horizontal="left" vertical="center" wrapText="1" indent="3"/>
    </xf>
    <xf numFmtId="0" fontId="24" fillId="0" borderId="0" xfId="130" applyFont="1" applyNumberFormat="1">
      <alignment horizontal="center" vertical="center" wrapText="1"/>
    </xf>
    <xf numFmtId="49" fontId="25" fillId="11" borderId="23" xfId="131" applyFont="1" applyFill="1" applyBorder="1" applyNumberFormat="1">
      <alignment horizontal="right"/>
    </xf>
    <xf numFmtId="49" fontId="26" fillId="11" borderId="24" xfId="132" applyFont="1" applyFill="1" applyBorder="1" applyNumberFormat="1">
      <alignment horizontal="left" vertical="center" indent="1"/>
    </xf>
    <xf numFmtId="49" fontId="1" fillId="11" borderId="24" xfId="133" applyFont="1" applyFill="1" applyBorder="1" applyNumberFormat="1">
      <alignment horizontal="right"/>
    </xf>
    <xf numFmtId="49" fontId="1" fillId="11" borderId="24" xfId="134" applyFont="1" applyFill="1" applyBorder="1" applyNumberFormat="1">
      <alignment horizontal="left" indent="3"/>
    </xf>
    <xf numFmtId="49" fontId="1" fillId="11" borderId="25" xfId="135" applyFont="1" applyFill="1" applyBorder="1" applyNumberFormat="1">
      <alignment horizontal="right"/>
    </xf>
    <xf numFmtId="49" fontId="1" fillId="11" borderId="24" xfId="136" applyFont="1" applyFill="1" applyBorder="1" applyNumberFormat="1">
      <alignment horizontal="right"/>
    </xf>
    <xf numFmtId="0" fontId="21" fillId="0" borderId="0" xfId="137" applyFont="1" applyNumberFormat="1">
      <alignment vertical="top"/>
    </xf>
    <xf numFmtId="49" fontId="1" fillId="11" borderId="26" xfId="138" applyFont="1" applyFill="1" applyBorder="1" applyNumberFormat="1">
      <alignment horizontal="right"/>
    </xf>
    <xf numFmtId="0" fontId="1" fillId="0" borderId="0" xfId="139" applyFont="1" applyNumberFormat="1">
      <alignment vertical="top" wrapText="1"/>
    </xf>
    <xf numFmtId="0" fontId="1" fillId="0" borderId="26" xfId="140" applyFont="1" applyBorder="1" applyNumberFormat="1">
      <alignment horizontal="left" vertical="center" wrapText="1"/>
    </xf>
    <xf numFmtId="0" fontId="1" fillId="0" borderId="14" xfId="141" applyFont="1" applyBorder="1" applyNumberFormat="1">
      <alignment horizontal="left" vertical="center" wrapText="1"/>
    </xf>
    <xf numFmtId="0" fontId="1" fillId="0" borderId="27" xfId="142" applyFont="1" applyBorder="1" applyNumberFormat="1">
      <alignment horizontal="left" vertical="center" wrapText="1"/>
    </xf>
    <xf numFmtId="4" fontId="1" fillId="7" borderId="16" xfId="143" applyFont="1" applyFill="1" applyBorder="1" applyNumberFormat="1">
      <alignment horizontal="right" vertical="center" wrapText="1" indent="1"/>
    </xf>
    <xf numFmtId="0" fontId="1" fillId="0" borderId="16" xfId="144" applyFont="1" applyBorder="1" applyNumberFormat="1">
      <alignment vertical="center" wrapText="1"/>
    </xf>
    <xf numFmtId="3" fontId="1" fillId="7" borderId="16" xfId="145" applyFont="1" applyFill="1" applyBorder="1" applyNumberFormat="1">
      <alignment horizontal="right" vertical="center" wrapText="1" indent="1"/>
    </xf>
    <xf numFmtId="0" fontId="1" fillId="0" borderId="16" xfId="146" applyFont="1" applyBorder="1" applyNumberFormat="1">
      <alignment vertical="center" wrapText="1"/>
    </xf>
    <xf numFmtId="0" fontId="21" fillId="0" borderId="0" xfId="147" applyFont="1" applyNumberFormat="1">
      <alignment vertical="top" wrapText="1"/>
    </xf>
    <xf numFmtId="0" fontId="1" fillId="0" borderId="22" xfId="148" applyFont="1" applyBorder="1" applyNumberFormat="1">
      <alignment horizontal="center" vertical="center" wrapText="1"/>
    </xf>
    <xf numFmtId="0" fontId="1" fillId="0" borderId="26" xfId="149" applyFont="1" applyBorder="1" applyNumberFormat="1">
      <alignment vertical="center" wrapText="1"/>
    </xf>
    <xf numFmtId="0" fontId="1" fillId="0" borderId="26" xfId="150" applyFont="1" applyBorder="1" applyNumberFormat="1">
      <alignment horizontal="left" vertical="center" wrapText="1" indent="1"/>
    </xf>
    <xf numFmtId="0" fontId="1" fillId="0" borderId="27" xfId="151" applyFont="1" applyBorder="1" applyNumberFormat="1">
      <alignment horizontal="left" vertical="center" wrapText="1" indent="1"/>
    </xf>
    <xf numFmtId="0" fontId="27" fillId="9" borderId="0" xfId="152" applyFont="1" applyFill="1" applyNumberFormat="1">
      <alignment horizontal="center" vertical="top" wrapText="1"/>
    </xf>
    <xf numFmtId="0" fontId="1" fillId="0" borderId="0" xfId="153" applyFont="1" applyNumberFormat="1">
      <alignment horizontal="left" vertical="top" wrapText="1" indent="3"/>
    </xf>
    <xf numFmtId="0" fontId="28" fillId="9" borderId="0" xfId="154" applyFont="1" applyFill="1" applyNumberFormat="1">
      <alignment vertical="top" wrapText="1"/>
    </xf>
    <xf numFmtId="0" fontId="1" fillId="9" borderId="18" xfId="155" applyFont="1" applyFill="1" applyBorder="1" applyNumberFormat="1">
      <alignment horizontal="left" wrapText="1"/>
    </xf>
    <xf numFmtId="49" fontId="1" fillId="0" borderId="0" xfId="156" applyFont="1" applyNumberFormat="1">
      <alignment horizontal="left"/>
    </xf>
    <xf numFmtId="0" fontId="1" fillId="0" borderId="15" xfId="157" applyFont="1" applyBorder="1" applyNumberFormat="1">
      <alignment horizontal="left" vertical="top" wrapText="1" indent="2"/>
    </xf>
    <xf numFmtId="0" fontId="1" fillId="0" borderId="0" xfId="158" applyFont="1" applyNumberFormat="1">
      <alignment horizontal="left" vertical="top" wrapText="1" indent="2"/>
    </xf>
    <xf numFmtId="0" fontId="29" fillId="0" borderId="0" xfId="159" applyFont="1" applyNumberFormat="1">
      <alignment horizontal="left" wrapText="1"/>
    </xf>
    <xf numFmtId="0" fontId="2" fillId="0" borderId="0" xfId="160" applyFont="1" applyNumberFormat="1">
      <alignment horizontal="left"/>
    </xf>
    <xf numFmtId="49" fontId="1" fillId="0" borderId="0" xfId="161" applyFont="1" applyNumberFormat="1">
      <alignment horizontal="left" vertical="center" wrapText="1"/>
    </xf>
    <xf numFmtId="0" fontId="1" fillId="0" borderId="0" xfId="162" applyFont="1" applyNumberFormat="1">
      <alignment horizontal="left" vertical="center" wrapText="1"/>
    </xf>
    <xf numFmtId="0" fontId="29" fillId="0" borderId="0" xfId="163" applyFont="1" applyNumberFormat="1">
      <alignment wrapText="1"/>
    </xf>
    <xf numFmtId="0" fontId="1" fillId="0" borderId="16" xfId="164" applyFont="1" applyBorder="1" applyNumberFormat="1">
      <alignment horizontal="left" vertical="center" wrapText="1" indent="1"/>
    </xf>
    <xf numFmtId="0" fontId="1" fillId="0" borderId="28" xfId="165" applyFont="1" applyBorder="1" applyNumberFormat="1">
      <alignment horizontal="left" vertical="center" wrapText="1" indent="1"/>
    </xf>
    <xf numFmtId="0" fontId="1" fillId="0" borderId="26" xfId="166" applyFont="1" applyBorder="1" applyNumberFormat="1">
      <alignment horizontal="center" vertical="center" wrapText="1"/>
    </xf>
    <xf numFmtId="0" fontId="2" fillId="0" borderId="16" xfId="167" applyFont="1" applyBorder="1" applyNumberFormat="1">
      <alignment horizontal="center" vertical="center" wrapText="1"/>
    </xf>
    <xf numFmtId="0" fontId="1" fillId="0" borderId="29" xfId="168" applyFont="1" applyBorder="1" applyNumberFormat="1">
      <alignment horizontal="left" vertical="center" wrapText="1" indent="1"/>
    </xf>
    <xf numFmtId="0" fontId="1" fillId="0" borderId="30" xfId="169" applyFont="1" applyBorder="1" applyNumberFormat="1">
      <alignment horizontal="center" vertical="center" wrapText="1"/>
    </xf>
    <xf numFmtId="0" fontId="1" fillId="0" borderId="30" xfId="170" applyFont="1" applyBorder="1" applyNumberFormat="1">
      <alignment horizontal="left" vertical="center" wrapText="1" indent="1"/>
    </xf>
    <xf numFmtId="0" fontId="1" fillId="0" borderId="20" xfId="171" applyFont="1" applyBorder="1" applyNumberFormat="1">
      <alignment horizontal="center" vertical="center" wrapText="1"/>
    </xf>
    <xf numFmtId="0" fontId="1" fillId="0" borderId="28" xfId="172" applyFont="1" applyBorder="1" applyNumberFormat="1">
      <alignment horizontal="center" vertical="center" wrapText="1"/>
    </xf>
    <xf numFmtId="0" fontId="2" fillId="0" borderId="20" xfId="173" applyFont="1" applyBorder="1" applyNumberFormat="1">
      <alignment horizontal="center" vertical="center" wrapText="1"/>
    </xf>
    <xf numFmtId="0" fontId="28" fillId="0" borderId="0" xfId="174" applyFont="1" applyNumberFormat="1">
      <alignment horizontal="right" vertical="center" wrapText="1"/>
    </xf>
    <xf numFmtId="49" fontId="1" fillId="0" borderId="30" xfId="175" applyFont="1" applyBorder="1" applyNumberFormat="1">
      <alignment horizontal="center" vertical="center" wrapText="1"/>
    </xf>
    <xf numFmtId="49" fontId="1" fillId="0" borderId="16" xfId="176" applyFont="1" applyBorder="1" applyNumberFormat="1">
      <alignment horizontal="left" vertical="center" wrapText="1" indent="1"/>
    </xf>
    <xf numFmtId="3" fontId="1" fillId="10" borderId="30" xfId="177" applyFont="1" applyFill="1" applyBorder="1" applyNumberFormat="1">
      <alignment horizontal="right" vertical="center" wrapText="1" indent="1"/>
    </xf>
    <xf numFmtId="3" fontId="1" fillId="10" borderId="16" xfId="178" applyFont="1" applyFill="1" applyBorder="1" applyNumberFormat="1">
      <alignment horizontal="right" vertical="center" wrapText="1" indent="1"/>
    </xf>
    <xf numFmtId="0" fontId="19" fillId="10" borderId="26" xfId="179" applyFont="1" applyFill="1" applyBorder="1" applyNumberFormat="1">
      <alignment vertical="top"/>
    </xf>
    <xf numFmtId="0" fontId="12" fillId="0" borderId="16" xfId="180" applyFont="1" applyBorder="1" applyNumberFormat="1">
      <alignment horizontal="center" vertical="center" wrapText="1"/>
    </xf>
    <xf numFmtId="3" fontId="1" fillId="7" borderId="30" xfId="181" applyFont="1" applyFill="1" applyBorder="1" applyNumberFormat="1">
      <alignment horizontal="right" vertical="center" wrapText="1" indent="1"/>
    </xf>
    <xf numFmtId="3" fontId="1" fillId="8" borderId="16" xfId="182" applyFont="1" applyFill="1" applyBorder="1" applyNumberFormat="1">
      <alignment horizontal="right" vertical="center" wrapText="1" indent="1"/>
      <protection locked="0"/>
    </xf>
    <xf numFmtId="49" fontId="19" fillId="8" borderId="26" xfId="183" applyFont="1" applyFill="1" applyBorder="1" applyNumberFormat="1">
      <alignment vertical="top"/>
      <protection locked="0"/>
    </xf>
    <xf numFmtId="0" fontId="27" fillId="9" borderId="0" xfId="184" applyFont="1" applyFill="1" applyNumberFormat="1">
      <alignment vertical="top" wrapText="1"/>
    </xf>
    <xf numFmtId="49" fontId="2" fillId="0" borderId="0" xfId="185" applyFont="1" applyNumberFormat="1">
      <alignment horizontal="center" vertical="center" wrapText="1"/>
    </xf>
    <xf numFmtId="0" fontId="30" fillId="0" borderId="0" xfId="186" applyFont="1" applyNumberFormat="1">
      <alignment vertical="top" wrapText="1"/>
    </xf>
    <xf numFmtId="49" fontId="31" fillId="0" borderId="0" xfId="187" applyFont="1" applyNumberFormat="1">
      <alignment vertical="top" wrapText="1"/>
    </xf>
    <xf numFmtId="49" fontId="1" fillId="0" borderId="1" xfId="188" applyFont="1" applyBorder="1" applyNumberFormat="1">
      <alignment horizontal="left" vertical="center" indent="1"/>
    </xf>
    <xf numFmtId="49" fontId="1" fillId="0" borderId="1" xfId="189" applyFont="1" applyBorder="1" applyNumberFormat="1">
      <alignment vertical="top"/>
    </xf>
    <xf numFmtId="49" fontId="1" fillId="9" borderId="0" xfId="190" applyFont="1" applyFill="1" applyNumberFormat="1">
      <alignment horizontal="center" vertical="center"/>
    </xf>
    <xf numFmtId="49" fontId="17" fillId="0" borderId="0" xfId="191" applyFont="1" applyNumberFormat="1">
      <alignment vertical="center"/>
    </xf>
    <xf numFmtId="49" fontId="15" fillId="0" borderId="0" xfId="192" applyFont="1" applyNumberFormat="1">
      <alignment vertical="top"/>
    </xf>
    <xf numFmtId="49" fontId="15" fillId="12" borderId="2" xfId="193" applyFont="1" applyFill="1" applyBorder="1" applyNumberFormat="1">
      <alignment horizontal="center" vertical="center"/>
    </xf>
    <xf numFmtId="49" fontId="1" fillId="12" borderId="2" xfId="194" applyFont="1" applyFill="1" applyBorder="1" applyNumberFormat="1">
      <alignment horizontal="center" vertical="center"/>
    </xf>
    <xf numFmtId="49" fontId="15" fillId="12" borderId="2" xfId="195" applyFont="1" applyFill="1" applyBorder="1" applyNumberFormat="1">
      <alignment horizontal="center" vertical="center" wrapText="1"/>
    </xf>
    <xf numFmtId="49" fontId="15" fillId="0" borderId="0" xfId="196" applyFont="1" applyNumberFormat="1">
      <alignment vertical="center"/>
    </xf>
    <xf numFmtId="49" fontId="32" fillId="0" borderId="31" xfId="197" applyFont="1" applyBorder="1" applyNumberFormat="1">
      <alignment horizontal="center" vertical="center" wrapText="1"/>
    </xf>
    <xf numFmtId="0" fontId="2" fillId="0" borderId="32" xfId="198" applyFont="1" applyBorder="1" applyNumberFormat="1">
      <alignment vertical="center" wrapText="1"/>
    </xf>
    <xf numFmtId="49" fontId="1" fillId="0" borderId="32" xfId="199" applyFont="1" applyBorder="1" applyNumberFormat="1">
      <alignment vertical="center" wrapText="1"/>
    </xf>
    <xf numFmtId="49" fontId="15" fillId="0" borderId="33" xfId="200" applyFont="1" applyBorder="1" applyNumberFormat="1">
      <alignment vertical="center"/>
    </xf>
    <xf numFmtId="49" fontId="1" fillId="0" borderId="0" xfId="201" applyFont="1" applyNumberFormat="1"/>
    <xf numFmtId="49" fontId="33" fillId="0" borderId="8" xfId="202" applyFont="1" applyBorder="1" applyNumberFormat="1">
      <alignment horizontal="right" vertical="center" wrapText="1" indent="1"/>
    </xf>
    <xf numFmtId="0" fontId="1" fillId="0" borderId="2" xfId="203" applyFont="1" applyBorder="1" applyNumberFormat="1">
      <alignment horizontal="center" vertical="center"/>
    </xf>
    <xf numFmtId="49" fontId="1" fillId="9" borderId="2" xfId="204" applyFont="1" applyFill="1" applyBorder="1" applyNumberFormat="1">
      <alignment horizontal="left" vertical="center" wrapText="1" indent="1"/>
    </xf>
    <xf numFmtId="0" fontId="1" fillId="8" borderId="2" xfId="205" applyFont="1" applyFill="1" applyBorder="1" applyNumberFormat="1">
      <alignment horizontal="center" vertical="center" wrapText="1"/>
      <protection locked="0"/>
    </xf>
    <xf numFmtId="49" fontId="19" fillId="5" borderId="2" xfId="206" applyFont="1" applyFill="1" applyBorder="1" applyNumberFormat="1">
      <alignment horizontal="center" vertical="center" wrapText="1"/>
      <protection locked="0"/>
    </xf>
    <xf numFmtId="49" fontId="1" fillId="0" borderId="0" xfId="207" applyFont="1" applyNumberFormat="1">
      <alignment wrapText="1"/>
    </xf>
    <xf numFmtId="0" fontId="1" fillId="5" borderId="2" xfId="208" applyFont="1" applyFill="1" applyBorder="1" applyNumberFormat="1">
      <alignment horizontal="center" vertical="center" wrapText="1"/>
      <protection locked="0"/>
    </xf>
    <xf numFmtId="49" fontId="26" fillId="13" borderId="26" xfId="209" applyFont="1" applyFill="1" applyBorder="1" applyNumberFormat="1">
      <alignment horizontal="left" vertical="center"/>
    </xf>
    <xf numFmtId="49" fontId="26" fillId="13" borderId="14" xfId="210" applyFont="1" applyFill="1" applyBorder="1" applyNumberFormat="1">
      <alignment horizontal="left" vertical="center"/>
    </xf>
    <xf numFmtId="49" fontId="26" fillId="13" borderId="27" xfId="211" applyFont="1" applyFill="1" applyBorder="1" applyNumberFormat="1">
      <alignment horizontal="left" vertical="center"/>
    </xf>
    <xf numFmtId="49" fontId="34" fillId="0" borderId="0" xfId="212" applyFont="1" applyNumberFormat="1">
      <alignment horizontal="center" vertical="center" wrapText="1"/>
    </xf>
    <xf numFmtId="49" fontId="1" fillId="0" borderId="0" xfId="213" applyFont="1" applyNumberFormat="1">
      <alignment vertical="center" wrapText="1"/>
    </xf>
    <xf numFmtId="49" fontId="1" fillId="12" borderId="0" xfId="214" applyFont="1" applyFill="1" applyNumberFormat="1">
      <alignment horizontal="left" vertical="center" wrapText="1"/>
    </xf>
    <xf numFmtId="0" fontId="2" fillId="14" borderId="16" xfId="215" applyFont="1" applyFill="1" applyBorder="1" applyNumberFormat="1">
      <alignment horizontal="left" vertical="center"/>
    </xf>
    <xf numFmtId="0" fontId="2" fillId="14" borderId="16" xfId="216" applyFont="1" applyFill="1" applyBorder="1" applyNumberFormat="1">
      <alignment horizontal="left"/>
    </xf>
    <xf numFmtId="49" fontId="16" fillId="15" borderId="0" xfId="217" applyFont="1" applyFill="1" applyNumberFormat="1">
      <alignment horizontal="center" vertical="top"/>
    </xf>
    <xf numFmtId="0" fontId="2" fillId="14" borderId="16" xfId="218" applyFont="1" applyFill="1" applyBorder="1" applyNumberFormat="1">
      <alignment horizontal="center"/>
    </xf>
    <xf numFmtId="49" fontId="2" fillId="14" borderId="16" xfId="219" applyFont="1" applyFill="1" applyBorder="1" applyNumberFormat="1">
      <alignment horizontal="center" vertical="center"/>
    </xf>
    <xf numFmtId="0" fontId="22" fillId="14" borderId="0" xfId="220" applyFont="1" applyFill="1" applyNumberFormat="1">
      <alignment horizontal="center" vertical="center"/>
    </xf>
    <xf numFmtId="49" fontId="2" fillId="14" borderId="16" xfId="221" applyFont="1" applyFill="1" applyBorder="1" applyNumberFormat="1">
      <alignment horizontal="center" vertical="center"/>
    </xf>
    <xf numFmtId="49" fontId="1" fillId="0" borderId="0" xfId="222" applyFont="1" applyNumberFormat="1"/>
    <xf numFmtId="0" fontId="35" fillId="0" borderId="0" xfId="223" applyFont="1" applyNumberFormat="1">
      <alignment vertical="center" wrapText="1"/>
    </xf>
    <xf numFmtId="0" fontId="1" fillId="0" borderId="0" xfId="224" applyFont="1" applyNumberFormat="1">
      <alignment horizontal="left" vertical="center"/>
    </xf>
    <xf numFmtId="0" fontId="5" fillId="0" borderId="0" xfId="225" applyFont="1" applyNumberFormat="1">
      <alignment horizontal="left"/>
    </xf>
    <xf numFmtId="0" fontId="1" fillId="16" borderId="0" xfId="226" applyFont="1" applyFill="1" applyNumberFormat="1">
      <alignment horizontal="left"/>
    </xf>
    <xf numFmtId="49" fontId="1" fillId="16" borderId="0" xfId="227" applyFont="1" applyFill="1" applyNumberFormat="1">
      <alignment horizontal="left"/>
    </xf>
    <xf numFmtId="0" fontId="1" fillId="16" borderId="0" xfId="228" applyFont="1" applyFill="1" applyNumberFormat="1">
      <alignment horizontal="right"/>
    </xf>
    <xf numFmtId="49" fontId="1" fillId="0" borderId="16" xfId="229" applyFont="1" applyBorder="1" applyNumberFormat="1">
      <alignment horizontal="center" vertical="center"/>
    </xf>
    <xf numFmtId="49" fontId="1" fillId="0" borderId="16" xfId="230" applyFont="1" applyBorder="1" applyNumberFormat="1">
      <alignment vertical="center"/>
    </xf>
    <xf numFmtId="49" fontId="1" fillId="0" borderId="16" xfId="231" applyFont="1" applyBorder="1" applyNumberFormat="1">
      <alignment vertical="center"/>
    </xf>
    <xf numFmtId="49" fontId="1" fillId="0" borderId="16" xfId="232" applyFont="1" applyBorder="1" applyNumberFormat="1">
      <alignment vertical="top"/>
    </xf>
    <xf numFmtId="49" fontId="1" fillId="0" borderId="0" xfId="233" applyFont="1" applyNumberFormat="1">
      <alignment vertical="center"/>
    </xf>
    <xf numFmtId="49" fontId="1" fillId="0" borderId="0" xfId="234" applyFont="1" applyNumberFormat="1">
      <alignment horizontal="center" vertical="center"/>
    </xf>
    <xf numFmtId="0" fontId="16" fillId="15" borderId="0" xfId="235" applyFont="1" applyFill="1" applyNumberFormat="1">
      <alignment horizontal="left"/>
    </xf>
    <xf numFmtId="49" fontId="1" fillId="16" borderId="0" xfId="236" applyFont="1" applyFill="1" applyNumberFormat="1">
      <alignment horizontal="right"/>
    </xf>
    <xf numFmtId="49" fontId="1" fillId="0" borderId="0" xfId="237" applyFont="1" applyNumberFormat="1">
      <alignment horizontal="right"/>
    </xf>
    <xf numFmtId="49" fontId="35" fillId="0" borderId="0" xfId="238" applyFont="1" applyNumberFormat="1">
      <alignment vertical="center" wrapText="1"/>
    </xf>
    <xf numFmtId="49" fontId="35" fillId="0" borderId="0" xfId="239" applyFont="1" applyNumberFormat="1"/>
    <xf numFmtId="49" fontId="2" fillId="14" borderId="0" xfId="240" applyFont="1" applyFill="1" applyNumberFormat="1">
      <alignment vertical="center"/>
    </xf>
    <xf numFmtId="49" fontId="36" fillId="0" borderId="0" xfId="241" applyFont="1" applyNumberFormat="1">
      <alignment horizontal="right"/>
    </xf>
    <xf numFmtId="49" fontId="1" fillId="5" borderId="16" xfId="242" applyFont="1" applyFill="1" applyBorder="1" applyNumberFormat="1">
      <alignment horizontal="left" vertical="center" wrapText="1"/>
      <protection locked="0"/>
    </xf>
    <xf numFmtId="49" fontId="22" fillId="0" borderId="0" xfId="243" applyFont="1" applyNumberFormat="1">
      <alignment vertical="top"/>
    </xf>
    <xf numFmtId="0" fontId="1" fillId="5" borderId="16" xfId="244" applyFont="1" applyFill="1" applyBorder="1" applyNumberFormat="1">
      <alignment horizontal="center" vertical="center" wrapText="1"/>
      <protection locked="0"/>
    </xf>
    <xf numFmtId="1" fontId="1" fillId="5" borderId="26" xfId="245" applyFont="1" applyFill="1" applyBorder="1" applyNumberFormat="1">
      <alignment horizontal="right" vertical="center" wrapText="1"/>
      <protection locked="0"/>
    </xf>
    <xf numFmtId="0" fontId="1" fillId="8" borderId="27" xfId="246" applyFont="1" applyFill="1" applyBorder="1" applyNumberFormat="1">
      <alignment horizontal="center" vertical="center" wrapText="1"/>
      <protection locked="0"/>
    </xf>
    <xf numFmtId="171" fontId="1" fillId="8" borderId="16" xfId="247" applyFont="1" applyFill="1" applyBorder="1" applyNumberFormat="1">
      <alignment horizontal="right" vertical="center" wrapText="1" indent="1"/>
      <protection locked="0"/>
    </xf>
    <xf numFmtId="49" fontId="1" fillId="5" borderId="16" xfId="248" applyFont="1" applyFill="1" applyBorder="1" applyNumberFormat="1">
      <alignment horizontal="right" vertical="center" wrapText="1"/>
      <protection locked="0"/>
    </xf>
    <xf numFmtId="49" fontId="1" fillId="8" borderId="16" xfId="249" applyFont="1" applyFill="1" applyBorder="1" applyNumberFormat="1">
      <alignment horizontal="right" vertical="center" wrapText="1" indent="1"/>
      <protection locked="0"/>
    </xf>
    <xf numFmtId="49" fontId="1" fillId="5" borderId="16" xfId="250" applyFont="1" applyFill="1" applyBorder="1" applyNumberFormat="1">
      <alignment horizontal="right" vertical="center" wrapText="1"/>
      <protection locked="0"/>
    </xf>
    <xf numFmtId="0" fontId="1" fillId="5" borderId="27" xfId="251" applyFont="1" applyFill="1" applyBorder="1" applyNumberFormat="1">
      <alignment horizontal="center" vertical="center" wrapText="1"/>
      <protection locked="0"/>
    </xf>
    <xf numFmtId="171" fontId="1" fillId="5" borderId="16" xfId="252" applyFont="1" applyFill="1" applyBorder="1" applyNumberFormat="1">
      <alignment horizontal="right" vertical="center" wrapText="1" indent="1"/>
      <protection locked="0"/>
    </xf>
    <xf numFmtId="3" fontId="1" fillId="5" borderId="16" xfId="253" applyFont="1" applyFill="1" applyBorder="1" applyNumberFormat="1">
      <alignment horizontal="right" vertical="center" wrapText="1" indent="1"/>
      <protection locked="0"/>
    </xf>
    <xf numFmtId="3" fontId="1" fillId="5" borderId="16" xfId="254" applyFont="1" applyFill="1" applyBorder="1" applyNumberFormat="1">
      <alignment horizontal="right" wrapText="1" indent="1"/>
      <protection locked="0"/>
    </xf>
    <xf numFmtId="3" fontId="1" fillId="7" borderId="16" xfId="255" applyFont="1" applyFill="1" applyBorder="1" applyNumberFormat="1">
      <alignment horizontal="right" wrapText="1" indent="1"/>
    </xf>
    <xf numFmtId="49" fontId="1" fillId="5" borderId="16" xfId="256" applyFont="1" applyFill="1" applyBorder="1" applyNumberFormat="1">
      <alignment horizontal="right" vertical="center" wrapText="1" indent="1"/>
      <protection locked="0"/>
    </xf>
    <xf numFmtId="0" fontId="1" fillId="5" borderId="27" xfId="257" applyFont="1" applyFill="1" applyBorder="1" applyNumberFormat="1">
      <alignment horizontal="center" vertical="center" wrapText="1"/>
      <protection locked="0"/>
    </xf>
    <xf numFmtId="49" fontId="1" fillId="0" borderId="16" xfId="258" applyFont="1" applyBorder="1" applyNumberFormat="1">
      <alignment horizontal="left" vertical="center" wrapText="1"/>
    </xf>
    <xf numFmtId="49" fontId="1" fillId="8" borderId="16" xfId="259" applyFont="1" applyFill="1" applyBorder="1" applyNumberFormat="1">
      <alignment horizontal="left" vertical="center" wrapText="1" indent="1"/>
      <protection locked="0"/>
    </xf>
    <xf numFmtId="49" fontId="1" fillId="5" borderId="16" xfId="260" applyFont="1" applyFill="1" applyBorder="1" applyNumberFormat="1">
      <alignment horizontal="left" vertical="center" wrapText="1" indent="1"/>
      <protection locked="0"/>
    </xf>
    <xf numFmtId="172" fontId="1" fillId="5" borderId="16" xfId="261" applyFont="1" applyFill="1" applyBorder="1" applyNumberFormat="1">
      <alignment horizontal="right" vertical="center" wrapText="1" indent="1"/>
      <protection locked="0"/>
    </xf>
    <xf numFmtId="172" fontId="1" fillId="7" borderId="16" xfId="262" applyFont="1" applyFill="1" applyBorder="1" applyNumberFormat="1">
      <alignment horizontal="right" vertical="center" wrapText="1" indent="1"/>
    </xf>
    <xf numFmtId="49" fontId="1" fillId="8" borderId="2" xfId="263" applyFont="1" applyFill="1" applyBorder="1" applyNumberFormat="1">
      <alignment horizontal="left" vertical="center" wrapText="1" indent="1"/>
      <protection locked="0"/>
    </xf>
    <xf numFmtId="0" fontId="30" fillId="0" borderId="0" xfId="264" applyFont="1" applyNumberFormat="1"/>
    <xf numFmtId="49" fontId="1" fillId="0" borderId="0" xfId="265" applyFont="1" applyNumberFormat="1">
      <alignment horizontal="center" vertical="top" wrapText="1"/>
    </xf>
    <xf numFmtId="174" fontId="1" fillId="9" borderId="0" xfId="266" applyFont="1" applyFill="1" applyNumberFormat="1">
      <alignment vertical="top" wrapText="1"/>
    </xf>
    <xf numFmtId="174" fontId="1" fillId="9" borderId="0" xfId="267" applyFont="1" applyFill="1" applyNumberFormat="1">
      <alignment horizontal="center" vertical="center" wrapText="1"/>
    </xf>
    <xf numFmtId="49" fontId="1" fillId="0" borderId="14" xfId="268" applyFont="1" applyBorder="1" applyNumberFormat="1">
      <alignment horizontal="left" vertical="center" indent="1"/>
    </xf>
    <xf numFmtId="49" fontId="1" fillId="0" borderId="0" xfId="269" applyFont="1" applyNumberFormat="1">
      <alignment horizontal="left" vertical="center" indent="1"/>
    </xf>
    <xf numFmtId="49" fontId="2" fillId="0" borderId="0" xfId="270" applyFont="1" applyNumberFormat="1">
      <alignment vertical="center"/>
    </xf>
    <xf numFmtId="49" fontId="1" fillId="0" borderId="18" xfId="271" applyFont="1" applyBorder="1" applyNumberFormat="1">
      <alignment vertical="top"/>
    </xf>
    <xf numFmtId="1" fontId="1" fillId="0" borderId="14" xfId="272" applyFont="1" applyBorder="1" applyNumberFormat="1">
      <alignment vertical="center" wrapText="1"/>
    </xf>
    <xf numFmtId="0" fontId="1" fillId="0" borderId="14" xfId="273" applyFont="1" applyBorder="1" applyNumberFormat="1">
      <alignment vertical="center" wrapText="1"/>
    </xf>
    <xf numFmtId="174" fontId="2" fillId="0" borderId="0" xfId="274" applyFont="1" applyNumberFormat="1">
      <alignment vertical="center"/>
    </xf>
    <xf numFmtId="0" fontId="2" fillId="0" borderId="0" xfId="275" applyFont="1" applyNumberFormat="1">
      <alignment vertical="top" wrapText="1"/>
    </xf>
    <xf numFmtId="1" fontId="1" fillId="0" borderId="16" xfId="276" applyFont="1" applyBorder="1" applyNumberFormat="1">
      <alignment horizontal="center" vertical="center" wrapText="1"/>
    </xf>
    <xf numFmtId="174" fontId="1" fillId="0" borderId="0" xfId="277" applyFont="1" applyNumberFormat="1">
      <alignment vertical="center" wrapText="1"/>
    </xf>
    <xf numFmtId="174" fontId="1" fillId="0" borderId="22" xfId="278" applyFont="1" applyBorder="1" applyNumberFormat="1">
      <alignment horizontal="center" vertical="center" wrapText="1"/>
    </xf>
    <xf numFmtId="174" fontId="1" fillId="0" borderId="22" xfId="279" applyFont="1" applyBorder="1" applyNumberFormat="1">
      <alignment horizontal="right" vertical="center" wrapText="1"/>
    </xf>
    <xf numFmtId="174" fontId="1" fillId="0" borderId="0" xfId="280" applyFont="1" applyNumberFormat="1">
      <alignment horizontal="center" vertical="center" wrapText="1"/>
    </xf>
    <xf numFmtId="174" fontId="1" fillId="0" borderId="20" xfId="281" applyFont="1" applyBorder="1" applyNumberFormat="1">
      <alignment horizontal="center" vertical="center" wrapText="1"/>
    </xf>
    <xf numFmtId="174" fontId="1" fillId="0" borderId="20" xfId="282" applyFont="1" applyBorder="1" applyNumberFormat="1">
      <alignment horizontal="right" vertical="center" wrapText="1"/>
    </xf>
    <xf numFmtId="49" fontId="1" fillId="0" borderId="14" xfId="283" applyFont="1" applyBorder="1" applyNumberFormat="1">
      <alignment horizontal="center" vertical="top" wrapText="1"/>
    </xf>
    <xf numFmtId="3" fontId="1" fillId="0" borderId="14" xfId="284" applyFont="1" applyBorder="1" applyNumberFormat="1">
      <alignment horizontal="center" vertical="top" wrapText="1"/>
    </xf>
    <xf numFmtId="0" fontId="1" fillId="0" borderId="14" xfId="285" applyFont="1" applyBorder="1" applyNumberFormat="1">
      <alignment horizontal="center" vertical="top" wrapText="1"/>
    </xf>
    <xf numFmtId="3" fontId="1" fillId="0" borderId="14" xfId="286" applyFont="1" applyBorder="1" applyNumberFormat="1">
      <alignment horizontal="right" vertical="top" wrapText="1"/>
    </xf>
    <xf numFmtId="3" fontId="1" fillId="0" borderId="0" xfId="287" applyFont="1" applyNumberFormat="1">
      <alignment horizontal="center" vertical="top" wrapText="1"/>
    </xf>
    <xf numFmtId="49" fontId="1" fillId="6" borderId="30" xfId="288" applyFont="1" applyFill="1" applyBorder="1" applyNumberFormat="1">
      <alignment horizontal="center" vertical="center" wrapText="1"/>
    </xf>
    <xf numFmtId="49" fontId="1" fillId="6" borderId="22" xfId="289" applyFont="1" applyFill="1" applyBorder="1" applyNumberFormat="1">
      <alignment vertical="top" wrapText="1"/>
    </xf>
    <xf numFmtId="172" fontId="1" fillId="0" borderId="22" xfId="290" applyFont="1" applyBorder="1" applyNumberFormat="1">
      <alignment horizontal="right" vertical="center" wrapText="1"/>
    </xf>
    <xf numFmtId="172" fontId="1" fillId="7" borderId="22" xfId="291" applyFont="1" applyFill="1" applyBorder="1" applyNumberFormat="1">
      <alignment horizontal="right" vertical="center" wrapText="1"/>
    </xf>
    <xf numFmtId="172" fontId="1" fillId="0" borderId="0" xfId="292" applyFont="1" applyNumberFormat="1">
      <alignment horizontal="center" vertical="center" wrapText="1"/>
    </xf>
    <xf numFmtId="49" fontId="1" fillId="6" borderId="16" xfId="293" applyFont="1" applyFill="1" applyBorder="1" applyNumberFormat="1">
      <alignment horizontal="center" vertical="center" wrapText="1"/>
    </xf>
    <xf numFmtId="172" fontId="1" fillId="0" borderId="16" xfId="294" applyFont="1" applyBorder="1" applyNumberFormat="1">
      <alignment horizontal="right" vertical="center" wrapText="1"/>
    </xf>
    <xf numFmtId="3" fontId="1" fillId="0" borderId="16" xfId="295" applyFont="1" applyBorder="1" applyNumberFormat="1">
      <alignment horizontal="right" vertical="center" wrapText="1"/>
    </xf>
    <xf numFmtId="49" fontId="17" fillId="0" borderId="0" xfId="296" applyFont="1" applyNumberFormat="1">
      <alignment vertical="top"/>
    </xf>
    <xf numFmtId="49" fontId="1" fillId="0" borderId="16" xfId="297" applyFont="1" applyBorder="1" applyNumberFormat="1">
      <alignment horizontal="left" vertical="top" wrapText="1" indent="1"/>
    </xf>
    <xf numFmtId="49" fontId="1" fillId="0" borderId="0" xfId="298" applyFont="1" applyNumberFormat="1">
      <alignment horizontal="left" vertical="top" wrapText="1" indent="1"/>
    </xf>
    <xf numFmtId="10" fontId="1" fillId="5" borderId="16" xfId="299" applyFont="1" applyFill="1" applyBorder="1" applyNumberFormat="1">
      <alignment horizontal="right" vertical="center" wrapText="1"/>
      <protection locked="0"/>
    </xf>
    <xf numFmtId="3" fontId="1" fillId="7" borderId="16" xfId="300" applyFont="1" applyFill="1" applyBorder="1" applyNumberFormat="1">
      <alignment horizontal="right" vertical="center" wrapText="1"/>
    </xf>
    <xf numFmtId="3" fontId="1" fillId="5" borderId="16" xfId="301" applyFont="1" applyFill="1" applyBorder="1" applyNumberFormat="1">
      <alignment horizontal="right" vertical="center" wrapText="1"/>
      <protection locked="0"/>
    </xf>
    <xf numFmtId="2" fontId="1" fillId="0" borderId="16" xfId="302" applyFont="1" applyBorder="1" applyNumberFormat="1">
      <alignment horizontal="right" vertical="center" wrapText="1"/>
    </xf>
    <xf numFmtId="2" fontId="1" fillId="9" borderId="16" xfId="303" applyFont="1" applyFill="1" applyBorder="1" applyNumberFormat="1">
      <alignment horizontal="right" vertical="center" wrapText="1"/>
    </xf>
    <xf numFmtId="49" fontId="1" fillId="0" borderId="16" xfId="304" applyFont="1" applyBorder="1" applyNumberFormat="1">
      <alignment horizontal="left" vertical="top" wrapText="1" indent="2"/>
    </xf>
    <xf numFmtId="49" fontId="1" fillId="0" borderId="0" xfId="305" applyFont="1" applyNumberFormat="1">
      <alignment horizontal="left" vertical="top" wrapText="1" indent="2"/>
    </xf>
    <xf numFmtId="1" fontId="1" fillId="5" borderId="16" xfId="306" applyFont="1" applyFill="1" applyBorder="1" applyNumberFormat="1">
      <alignment horizontal="right" vertical="center" wrapText="1"/>
      <protection locked="0"/>
    </xf>
    <xf numFmtId="49" fontId="1" fillId="6" borderId="16" xfId="307" applyFont="1" applyFill="1" applyBorder="1" applyNumberFormat="1">
      <alignment vertical="top" wrapText="1"/>
    </xf>
    <xf numFmtId="172" fontId="1" fillId="7" borderId="16" xfId="308" applyFont="1" applyFill="1" applyBorder="1" applyNumberFormat="1">
      <alignment horizontal="right" vertical="center" wrapText="1"/>
    </xf>
    <xf numFmtId="4" fontId="1" fillId="0" borderId="16" xfId="309" applyFont="1" applyBorder="1" applyNumberFormat="1">
      <alignment horizontal="right" vertical="center" wrapText="1"/>
    </xf>
    <xf numFmtId="49" fontId="1" fillId="0" borderId="16" xfId="310" applyFont="1" applyBorder="1" applyNumberFormat="1">
      <alignment vertical="top" wrapText="1"/>
    </xf>
    <xf numFmtId="0" fontId="1" fillId="0" borderId="16" xfId="311" applyFont="1" applyBorder="1" applyNumberFormat="1">
      <alignment horizontal="left" vertical="top" wrapText="1" indent="1"/>
    </xf>
    <xf numFmtId="0" fontId="1" fillId="0" borderId="0" xfId="312" applyFont="1" applyNumberFormat="1">
      <alignment horizontal="left" vertical="top" wrapText="1" indent="1"/>
    </xf>
    <xf numFmtId="174" fontId="1" fillId="0" borderId="0" xfId="313" applyFont="1" applyNumberFormat="1">
      <alignment vertical="top" wrapText="1"/>
    </xf>
    <xf numFmtId="49" fontId="1" fillId="0" borderId="18" xfId="314" applyFont="1" applyBorder="1" applyNumberFormat="1">
      <alignment horizontal="left"/>
    </xf>
    <xf numFmtId="0" fontId="1" fillId="9" borderId="0" xfId="315" applyFont="1" applyFill="1" applyNumberFormat="1">
      <alignment vertical="top" wrapText="1"/>
    </xf>
    <xf numFmtId="0" fontId="1" fillId="0" borderId="0" xfId="316" applyFont="1" applyNumberFormat="1">
      <alignment horizontal="center" vertical="top" wrapText="1"/>
    </xf>
    <xf numFmtId="0" fontId="2" fillId="9" borderId="0" xfId="317" applyFont="1" applyFill="1" applyNumberFormat="1">
      <alignment horizontal="left" vertical="top" indent="1"/>
    </xf>
    <xf numFmtId="0" fontId="1" fillId="0" borderId="0" xfId="318" applyFont="1" applyNumberFormat="1">
      <alignment vertical="top"/>
    </xf>
    <xf numFmtId="0" fontId="2" fillId="9" borderId="0" xfId="319" applyFont="1" applyFill="1" applyNumberFormat="1">
      <alignment horizontal="right" vertical="top"/>
    </xf>
    <xf numFmtId="49" fontId="1" fillId="0" borderId="0" xfId="320" applyFont="1" applyNumberFormat="1">
      <alignment horizontal="center" vertical="top"/>
    </xf>
    <xf numFmtId="49" fontId="27" fillId="0" borderId="0" xfId="321" applyFont="1" applyNumberFormat="1">
      <alignment vertical="center" wrapText="1"/>
    </xf>
    <xf numFmtId="49" fontId="27" fillId="0" borderId="0" xfId="322" applyFont="1" applyNumberFormat="1">
      <alignment vertical="top" wrapText="1"/>
    </xf>
    <xf numFmtId="49" fontId="27" fillId="9" borderId="0" xfId="323" applyFont="1" applyFill="1" applyNumberFormat="1">
      <alignment vertical="top" wrapText="1"/>
    </xf>
    <xf numFmtId="1" fontId="1" fillId="9" borderId="0" xfId="324" applyFont="1" applyFill="1" applyNumberFormat="1">
      <alignment horizontal="center" vertical="center" wrapText="1"/>
    </xf>
    <xf numFmtId="49" fontId="1" fillId="0" borderId="14" xfId="325" applyFont="1" applyBorder="1" applyNumberFormat="1">
      <alignment horizontal="left" vertical="center" wrapText="1" indent="1"/>
    </xf>
    <xf numFmtId="49" fontId="1" fillId="0" borderId="0" xfId="326" applyFont="1" applyNumberFormat="1">
      <alignment horizontal="left" vertical="center" wrapText="1" indent="1"/>
    </xf>
    <xf numFmtId="49" fontId="2" fillId="0" borderId="0" xfId="327" applyFont="1" applyNumberFormat="1">
      <alignment vertical="top" wrapText="1"/>
    </xf>
    <xf numFmtId="1" fontId="1" fillId="0" borderId="15" xfId="328" applyFont="1" applyBorder="1" applyNumberFormat="1">
      <alignment vertical="center" wrapText="1"/>
    </xf>
    <xf numFmtId="0" fontId="1" fillId="0" borderId="15" xfId="329" applyFont="1" applyBorder="1" applyNumberFormat="1">
      <alignment vertical="center" wrapText="1"/>
    </xf>
    <xf numFmtId="1" fontId="1" fillId="0" borderId="26" xfId="330" applyFont="1" applyBorder="1" applyNumberFormat="1">
      <alignment horizontal="center" vertical="center" wrapText="1"/>
    </xf>
    <xf numFmtId="1" fontId="1" fillId="0" borderId="14" xfId="331" applyFont="1" applyBorder="1" applyNumberFormat="1">
      <alignment horizontal="center" vertical="center" wrapText="1"/>
    </xf>
    <xf numFmtId="1" fontId="1" fillId="0" borderId="27" xfId="332" applyFont="1" applyBorder="1" applyNumberFormat="1">
      <alignment horizontal="center" vertical="center" wrapText="1"/>
    </xf>
    <xf numFmtId="172" fontId="1" fillId="0" borderId="0" xfId="333" applyFont="1" applyNumberFormat="1">
      <alignment vertical="center"/>
    </xf>
    <xf numFmtId="0" fontId="1" fillId="6" borderId="16" xfId="334" applyFont="1" applyFill="1" applyBorder="1" applyNumberFormat="1">
      <alignment vertical="center" wrapText="1"/>
    </xf>
    <xf numFmtId="172" fontId="1" fillId="0" borderId="0" xfId="335" applyFont="1" applyNumberFormat="1">
      <alignment vertical="top" wrapText="1"/>
    </xf>
    <xf numFmtId="174" fontId="1" fillId="0" borderId="0" xfId="336" applyFont="1" applyNumberFormat="1">
      <alignment vertical="top"/>
    </xf>
    <xf numFmtId="172" fontId="1" fillId="0" borderId="0" xfId="337" applyFont="1" applyNumberFormat="1">
      <alignment horizontal="left" vertical="top" wrapText="1" indent="1"/>
    </xf>
    <xf numFmtId="4" fontId="1" fillId="5" borderId="16" xfId="338" applyFont="1" applyFill="1" applyBorder="1" applyNumberFormat="1">
      <alignment horizontal="right" vertical="center" wrapText="1"/>
      <protection locked="0"/>
    </xf>
    <xf numFmtId="4" fontId="1" fillId="7" borderId="16" xfId="339" applyFont="1" applyFill="1" applyBorder="1" applyNumberFormat="1">
      <alignment horizontal="right" vertical="center" wrapText="1"/>
    </xf>
    <xf numFmtId="172" fontId="17" fillId="0" borderId="0" xfId="340" applyFont="1" applyNumberFormat="1">
      <alignment vertical="top"/>
    </xf>
    <xf numFmtId="0" fontId="1" fillId="0" borderId="16" xfId="341" applyFont="1" applyBorder="1" applyNumberFormat="1">
      <alignment horizontal="left" vertical="center" wrapText="1" indent="2"/>
    </xf>
    <xf numFmtId="172" fontId="1" fillId="0" borderId="0" xfId="342" applyFont="1" applyNumberFormat="1">
      <alignment horizontal="left" vertical="top" wrapText="1" indent="2"/>
    </xf>
    <xf numFmtId="0" fontId="1" fillId="6" borderId="16" xfId="343" applyFont="1" applyFill="1" applyBorder="1" applyNumberFormat="1">
      <alignment horizontal="left" vertical="center" wrapText="1"/>
    </xf>
    <xf numFmtId="175" fontId="1" fillId="0" borderId="16" xfId="344" applyFont="1" applyBorder="1" applyNumberFormat="1">
      <alignment horizontal="right" vertical="center" wrapText="1"/>
    </xf>
    <xf numFmtId="172" fontId="1" fillId="0" borderId="0" xfId="345" applyFont="1" applyNumberFormat="1">
      <alignment vertical="top"/>
    </xf>
    <xf numFmtId="0" fontId="1" fillId="0" borderId="0" xfId="346" applyFont="1" applyNumberFormat="1">
      <alignment horizontal="left" vertical="center" wrapText="1" indent="2"/>
    </xf>
    <xf numFmtId="0" fontId="1" fillId="0" borderId="0" xfId="347" applyFont="1" applyNumberFormat="1">
      <alignment horizontal="center" wrapText="1"/>
    </xf>
    <xf numFmtId="176" fontId="2" fillId="0" borderId="0" xfId="348" applyFont="1" applyNumberFormat="1">
      <alignment horizontal="center" wrapText="1"/>
    </xf>
    <xf numFmtId="176" fontId="2" fillId="9" borderId="0" xfId="349" applyFont="1" applyFill="1" applyNumberFormat="1">
      <alignment horizontal="center" wrapText="1"/>
    </xf>
    <xf numFmtId="0" fontId="1" fillId="0" borderId="0" xfId="350" applyFont="1" applyNumberFormat="1">
      <alignment horizontal="left" wrapText="1" indent="2"/>
    </xf>
    <xf numFmtId="1" fontId="1" fillId="0" borderId="0" xfId="351" applyFont="1" applyNumberFormat="1">
      <alignment horizontal="center" vertical="center" wrapText="1"/>
    </xf>
    <xf numFmtId="1" fontId="1" fillId="0" borderId="0" xfId="352" applyFont="1" applyNumberFormat="1">
      <alignment vertical="center" wrapText="1"/>
    </xf>
    <xf numFmtId="0" fontId="1" fillId="0" borderId="0" xfId="353" applyFont="1" applyNumberFormat="1">
      <alignment vertical="center" wrapText="1"/>
    </xf>
    <xf numFmtId="49" fontId="1" fillId="0" borderId="14" xfId="354" applyFont="1" applyBorder="1" applyNumberFormat="1">
      <alignment horizontal="center" vertical="center" wrapText="1"/>
    </xf>
    <xf numFmtId="49" fontId="1" fillId="9" borderId="0" xfId="355" applyFont="1" applyFill="1" applyNumberFormat="1">
      <alignment horizontal="center" vertical="top" wrapText="1"/>
    </xf>
    <xf numFmtId="49" fontId="1" fillId="6" borderId="22" xfId="356" applyFont="1" applyFill="1" applyBorder="1" applyNumberFormat="1">
      <alignment horizontal="center" vertical="center" wrapText="1"/>
    </xf>
    <xf numFmtId="0" fontId="1" fillId="6" borderId="22" xfId="357" applyFont="1" applyFill="1" applyBorder="1" applyNumberFormat="1">
      <alignment vertical="center" wrapText="1"/>
    </xf>
    <xf numFmtId="3" fontId="1" fillId="7" borderId="22" xfId="358" applyFont="1" applyFill="1" applyBorder="1" applyNumberFormat="1">
      <alignment horizontal="right" vertical="center" wrapText="1"/>
    </xf>
    <xf numFmtId="172" fontId="1" fillId="9" borderId="0" xfId="359" applyFont="1" applyFill="1" applyNumberFormat="1">
      <alignment horizontal="center" vertical="center" wrapText="1"/>
    </xf>
    <xf numFmtId="174" fontId="17" fillId="0" borderId="0" xfId="360" applyFont="1" applyNumberFormat="1">
      <alignment vertical="top"/>
    </xf>
    <xf numFmtId="177" fontId="1" fillId="5" borderId="16" xfId="361" applyFont="1" applyFill="1" applyBorder="1" applyNumberFormat="1">
      <alignment horizontal="right" vertical="center" wrapText="1"/>
      <protection locked="0"/>
    </xf>
    <xf numFmtId="172" fontId="1" fillId="0" borderId="0" xfId="362" applyFont="1" applyNumberFormat="1">
      <alignment horizontal="left" vertical="top" wrapText="1"/>
    </xf>
    <xf numFmtId="177" fontId="1" fillId="0" borderId="16" xfId="363" applyFont="1" applyBorder="1" applyNumberFormat="1">
      <alignment horizontal="right" vertical="center" wrapText="1"/>
    </xf>
    <xf numFmtId="176" fontId="1" fillId="0" borderId="16" xfId="364" applyFont="1" applyBorder="1" applyNumberFormat="1">
      <alignment horizontal="right" vertical="center" wrapText="1"/>
    </xf>
    <xf numFmtId="0" fontId="27" fillId="0" borderId="0" xfId="365" applyFont="1" applyNumberFormat="1">
      <alignment horizontal="center" vertical="top" wrapText="1"/>
    </xf>
    <xf numFmtId="0" fontId="2" fillId="9" borderId="0" xfId="366" applyFont="1" applyFill="1" applyNumberFormat="1">
      <alignment horizontal="center" vertical="center"/>
    </xf>
    <xf numFmtId="0" fontId="21" fillId="0" borderId="0" xfId="367" applyFont="1" applyNumberFormat="1"/>
    <xf numFmtId="0" fontId="21" fillId="0" borderId="14" xfId="368" applyFont="1" applyBorder="1" applyNumberFormat="1">
      <alignment horizontal="left" vertical="center" wrapText="1" indent="1"/>
    </xf>
    <xf numFmtId="0" fontId="1" fillId="10" borderId="16" xfId="369" applyFont="1" applyFill="1" applyBorder="1" applyNumberFormat="1">
      <alignment horizontal="center" vertical="center" wrapText="1"/>
    </xf>
    <xf numFmtId="0" fontId="24" fillId="0" borderId="0" xfId="370" applyFont="1" applyNumberFormat="1">
      <alignment horizontal="center" vertical="center"/>
    </xf>
    <xf numFmtId="0" fontId="1" fillId="0" borderId="16" xfId="371" applyFont="1" applyBorder="1" applyNumberFormat="1">
      <alignment horizontal="left" vertical="center" wrapText="1"/>
    </xf>
    <xf numFmtId="175" fontId="1" fillId="7" borderId="16" xfId="372" applyFont="1" applyFill="1" applyBorder="1" applyNumberFormat="1">
      <alignment horizontal="right" vertical="center" wrapText="1" indent="1"/>
    </xf>
    <xf numFmtId="0" fontId="1" fillId="0" borderId="0" xfId="373" applyFont="1" applyNumberFormat="1">
      <alignment horizontal="left" vertical="top" wrapText="1"/>
    </xf>
    <xf numFmtId="174" fontId="17" fillId="9" borderId="0" xfId="374" applyFont="1" applyFill="1" applyNumberFormat="1">
      <alignment horizontal="center" vertical="center"/>
    </xf>
    <xf numFmtId="178" fontId="17" fillId="0" borderId="0" xfId="375" applyFont="1" applyNumberFormat="1">
      <alignment horizontal="center" vertical="center"/>
    </xf>
    <xf numFmtId="0" fontId="1" fillId="9" borderId="18" xfId="376" applyFont="1" applyFill="1" applyBorder="1" applyNumberFormat="1">
      <alignment wrapText="1"/>
    </xf>
    <xf numFmtId="0" fontId="1" fillId="0" borderId="15" xfId="377" applyFont="1" applyBorder="1" applyNumberFormat="1">
      <alignment vertical="top" wrapText="1"/>
    </xf>
    <xf numFmtId="0" fontId="2" fillId="0" borderId="0" xfId="378" applyFont="1" applyNumberFormat="1">
      <alignment horizontal="left" vertical="top" wrapText="1"/>
    </xf>
    <xf numFmtId="49" fontId="26" fillId="0" borderId="0" xfId="379" applyFont="1" applyNumberFormat="1">
      <alignment vertical="top"/>
    </xf>
    <xf numFmtId="49" fontId="37" fillId="0" borderId="0" xfId="380" applyFont="1" applyNumberFormat="1">
      <alignment vertical="top"/>
    </xf>
    <xf numFmtId="0" fontId="17" fillId="0" borderId="0" xfId="381" applyFont="1" applyNumberFormat="1">
      <alignment horizontal="left"/>
    </xf>
    <xf numFmtId="3" fontId="1" fillId="8" borderId="16" xfId="382" applyFont="1" applyFill="1" applyBorder="1" applyNumberFormat="1">
      <alignment horizontal="right" vertical="center" indent="1"/>
      <protection locked="0"/>
    </xf>
    <xf numFmtId="0" fontId="2" fillId="0" borderId="16" xfId="383" applyFont="1" applyBorder="1" applyNumberFormat="1">
      <alignment horizontal="right" vertical="center" wrapText="1"/>
    </xf>
    <xf numFmtId="4" fontId="1" fillId="0" borderId="0" xfId="384" applyFont="1" applyNumberFormat="1">
      <alignment horizontal="center" vertical="center"/>
    </xf>
    <xf numFmtId="49" fontId="2" fillId="0" borderId="0" xfId="385" applyFont="1" applyNumberFormat="1">
      <alignment horizontal="center" vertical="top" wrapText="1"/>
    </xf>
    <xf numFmtId="0" fontId="2" fillId="0" borderId="22" xfId="386" applyFont="1" applyBorder="1" applyNumberFormat="1">
      <alignment horizontal="right" vertical="center" wrapText="1"/>
    </xf>
    <xf numFmtId="172" fontId="2" fillId="7" borderId="22" xfId="387" applyFont="1" applyFill="1" applyBorder="1" applyNumberFormat="1">
      <alignment horizontal="right" vertical="center" wrapText="1" indent="1"/>
    </xf>
    <xf numFmtId="49" fontId="1" fillId="0" borderId="0" xfId="388" applyFont="1" applyNumberFormat="1">
      <alignment horizontal="left" vertical="top"/>
    </xf>
    <xf numFmtId="49" fontId="38" fillId="0" borderId="0" xfId="389" applyFont="1" applyNumberFormat="1">
      <alignment horizontal="left" vertical="top"/>
    </xf>
    <xf numFmtId="49" fontId="1" fillId="0" borderId="34" xfId="390" applyFont="1" applyBorder="1" applyNumberFormat="1"/>
    <xf numFmtId="0" fontId="1" fillId="0" borderId="32" xfId="391" applyFont="1" applyBorder="1" applyNumberFormat="1">
      <alignment vertical="top" wrapText="1"/>
    </xf>
    <xf numFmtId="4" fontId="2" fillId="0" borderId="0" xfId="392" applyFont="1" applyNumberFormat="1">
      <alignment horizontal="center" vertical="center"/>
    </xf>
    <xf numFmtId="0" fontId="21" fillId="0" borderId="0" xfId="393" applyFont="1" applyNumberFormat="1">
      <alignment wrapText="1"/>
    </xf>
    <xf numFmtId="0" fontId="1" fillId="0" borderId="0" xfId="394" applyFont="1" applyNumberFormat="1">
      <alignment horizontal="center" vertical="top"/>
    </xf>
    <xf numFmtId="172" fontId="1" fillId="5" borderId="16" xfId="395" applyFont="1" applyFill="1" applyBorder="1" applyNumberFormat="1">
      <alignment horizontal="right" vertical="center" indent="1"/>
      <protection locked="0"/>
    </xf>
    <xf numFmtId="175" fontId="1" fillId="5" borderId="16" xfId="396" applyFont="1" applyFill="1" applyBorder="1" applyNumberFormat="1">
      <alignment horizontal="right" vertical="center" indent="1"/>
      <protection locked="0"/>
    </xf>
    <xf numFmtId="172" fontId="1" fillId="7" borderId="16" xfId="397" applyFont="1" applyFill="1" applyBorder="1" applyNumberFormat="1">
      <alignment horizontal="right" vertical="center" wrapText="1" indent="1"/>
      <protection locked="0"/>
    </xf>
    <xf numFmtId="49" fontId="1" fillId="0" borderId="20" xfId="398" applyFont="1" applyBorder="1" applyNumberFormat="1">
      <alignment horizontal="left" vertical="center" wrapText="1" indent="1"/>
    </xf>
    <xf numFmtId="49" fontId="1" fillId="0" borderId="26" xfId="399" applyFont="1" applyBorder="1" applyNumberFormat="1">
      <alignment horizontal="center" vertical="center" wrapText="1"/>
    </xf>
    <xf numFmtId="172" fontId="15" fillId="5" borderId="16" xfId="400" applyFont="1" applyFill="1" applyBorder="1" applyNumberFormat="1">
      <alignment horizontal="right" vertical="center" wrapText="1" indent="1"/>
      <protection locked="0"/>
    </xf>
    <xf numFmtId="175" fontId="1" fillId="7" borderId="16" xfId="401" applyFont="1" applyFill="1" applyBorder="1" applyNumberFormat="1">
      <alignment horizontal="right" vertical="center" wrapText="1" indent="1"/>
      <protection locked="0"/>
    </xf>
    <xf numFmtId="0" fontId="1" fillId="7" borderId="16" xfId="402" applyFont="1" applyFill="1" applyBorder="1" applyNumberFormat="1">
      <alignment horizontal="right" vertical="center" wrapText="1" indent="1"/>
    </xf>
    <xf numFmtId="0" fontId="1" fillId="7" borderId="16" xfId="403" applyFont="1" applyFill="1" applyBorder="1" applyNumberFormat="1">
      <alignment horizontal="right" vertical="center" wrapText="1" indent="1"/>
      <protection locked="0"/>
    </xf>
    <xf numFmtId="4" fontId="1" fillId="5" borderId="16" xfId="404" applyFont="1" applyFill="1" applyBorder="1" applyNumberFormat="1">
      <alignment horizontal="right" vertical="center" wrapText="1" indent="1"/>
      <protection locked="0"/>
    </xf>
    <xf numFmtId="1" fontId="1" fillId="7" borderId="16" xfId="405" applyFont="1" applyFill="1" applyBorder="1" applyNumberFormat="1">
      <alignment horizontal="right" vertical="center" wrapText="1" indent="1"/>
    </xf>
    <xf numFmtId="9" fontId="1" fillId="7" borderId="16" xfId="406" applyFont="1" applyFill="1" applyBorder="1" applyNumberFormat="1">
      <alignment horizontal="right" vertical="center" wrapText="1" indent="1"/>
    </xf>
    <xf numFmtId="0" fontId="1" fillId="0" borderId="27" xfId="407" applyFont="1" applyBorder="1" applyNumberFormat="1">
      <alignment horizontal="center" vertical="center" wrapText="1"/>
    </xf>
    <xf numFmtId="3" fontId="1" fillId="5" borderId="27" xfId="408" applyFont="1" applyFill="1" applyBorder="1" applyNumberFormat="1">
      <alignment horizontal="center" vertical="center" wrapText="1"/>
      <protection locked="0"/>
    </xf>
    <xf numFmtId="3" fontId="1" fillId="5" borderId="16" xfId="409" applyFont="1" applyFill="1" applyBorder="1" applyNumberFormat="1">
      <alignment horizontal="left" vertical="center" wrapText="1"/>
      <protection locked="0"/>
    </xf>
    <xf numFmtId="177" fontId="1" fillId="7" borderId="16" xfId="410" applyFont="1" applyFill="1" applyBorder="1" applyNumberFormat="1">
      <alignment horizontal="right" vertical="center" wrapText="1" indent="1"/>
    </xf>
    <xf numFmtId="10" fontId="1" fillId="5" borderId="16" xfId="411" applyFont="1" applyFill="1" applyBorder="1" applyNumberFormat="1">
      <alignment horizontal="right" vertical="center" wrapText="1" indent="1"/>
      <protection locked="0"/>
    </xf>
    <xf numFmtId="0" fontId="17" fillId="0" borderId="0" xfId="412" applyFont="1" applyNumberFormat="1"/>
    <xf numFmtId="0" fontId="1" fillId="10" borderId="0" xfId="413" applyFont="1" applyFill="1" applyNumberFormat="1"/>
    <xf numFmtId="0" fontId="1" fillId="0" borderId="0" xfId="414" applyFont="1" applyNumberFormat="1">
      <alignment horizontal="left" vertical="center" wrapText="1" indent="1"/>
    </xf>
    <xf numFmtId="0" fontId="20" fillId="0" borderId="0" xfId="415" applyFont="1" applyNumberFormat="1">
      <alignment horizontal="center" vertical="center"/>
    </xf>
    <xf numFmtId="172" fontId="1" fillId="8" borderId="16" xfId="416" applyFont="1" applyFill="1" applyBorder="1" applyNumberFormat="1">
      <alignment horizontal="right" vertical="center" wrapText="1" indent="1"/>
      <protection locked="0"/>
    </xf>
    <xf numFmtId="49" fontId="1" fillId="8" borderId="16" xfId="417" applyFont="1" applyFill="1" applyBorder="1" applyNumberFormat="1">
      <alignment horizontal="left" vertical="center" wrapText="1"/>
      <protection locked="0"/>
    </xf>
    <xf numFmtId="10" fontId="1" fillId="7" borderId="16" xfId="418" applyFont="1" applyFill="1" applyBorder="1" applyNumberFormat="1">
      <alignment horizontal="right" vertical="center" wrapText="1" indent="1"/>
    </xf>
    <xf numFmtId="0" fontId="21" fillId="0" borderId="14" xfId="419" applyFont="1" applyBorder="1" applyNumberFormat="1">
      <alignment horizontal="center" vertical="center" wrapText="1"/>
    </xf>
    <xf numFmtId="0" fontId="39" fillId="0" borderId="0" xfId="420" applyFont="1" applyNumberFormat="1"/>
    <xf numFmtId="49" fontId="1" fillId="17" borderId="26" xfId="421" applyFont="1" applyFill="1" applyBorder="1" applyNumberFormat="1">
      <alignment horizontal="center" vertical="center" wrapText="1"/>
    </xf>
    <xf numFmtId="49" fontId="1" fillId="17" borderId="14" xfId="422" applyFont="1" applyFill="1" applyBorder="1" applyNumberFormat="1">
      <alignment horizontal="center" vertical="center" wrapText="1"/>
    </xf>
    <xf numFmtId="49" fontId="1" fillId="17" borderId="27" xfId="423" applyFont="1" applyFill="1" applyBorder="1" applyNumberFormat="1">
      <alignment horizontal="center" vertical="center" wrapText="1"/>
    </xf>
    <xf numFmtId="49" fontId="1" fillId="0" borderId="27" xfId="424" applyFont="1" applyBorder="1" applyNumberFormat="1">
      <alignment horizontal="center" vertical="center" wrapText="1"/>
    </xf>
    <xf numFmtId="49" fontId="1" fillId="17" borderId="16" xfId="425" applyFont="1" applyFill="1" applyBorder="1" applyNumberFormat="1">
      <alignment horizontal="center" vertical="center" wrapText="1"/>
    </xf>
    <xf numFmtId="0" fontId="40" fillId="0" borderId="0" xfId="426" applyFont="1" applyNumberFormat="1">
      <alignment horizontal="center" vertical="center" wrapText="1"/>
    </xf>
    <xf numFmtId="0" fontId="1" fillId="0" borderId="16" xfId="427" applyFont="1" applyBorder="1" applyNumberFormat="1">
      <alignment horizontal="right" vertical="center" wrapText="1" indent="1"/>
    </xf>
    <xf numFmtId="175" fontId="1" fillId="0" borderId="16" xfId="428" applyFont="1" applyBorder="1" applyNumberFormat="1">
      <alignment horizontal="right" vertical="center" wrapText="1" indent="1"/>
    </xf>
    <xf numFmtId="49" fontId="41" fillId="9" borderId="0" xfId="429" applyFont="1" applyFill="1" applyNumberFormat="1">
      <alignment horizontal="left" vertical="top" wrapText="1"/>
    </xf>
    <xf numFmtId="49" fontId="1" fillId="9" borderId="0" xfId="430" applyFont="1" applyFill="1" applyNumberFormat="1">
      <alignment vertical="top"/>
    </xf>
    <xf numFmtId="0" fontId="42" fillId="18" borderId="0" xfId="431" applyFont="1" applyFill="1">
      <alignment vertical="top"/>
    </xf>
    <xf numFmtId="0" fontId="42" fillId="19" borderId="0" xfId="432" applyFont="1" applyFill="1">
      <alignment vertical="top"/>
    </xf>
    <xf numFmtId="0" fontId="42" fillId="20" borderId="0" xfId="433" applyFont="1" applyFill="1">
      <alignment vertical="top"/>
    </xf>
    <xf numFmtId="0" fontId="42" fillId="21" borderId="0" xfId="434" applyFont="1" applyFill="1">
      <alignment vertical="top"/>
    </xf>
    <xf numFmtId="0" fontId="42" fillId="22" borderId="0" xfId="435" applyFont="1" applyFill="1">
      <alignment vertical="top"/>
    </xf>
    <xf numFmtId="0" fontId="42" fillId="23" borderId="0" xfId="436" applyFont="1" applyFill="1">
      <alignment vertical="top"/>
    </xf>
    <xf numFmtId="0" fontId="42" fillId="24" borderId="0" xfId="437" applyFont="1" applyFill="1">
      <alignment vertical="top"/>
    </xf>
    <xf numFmtId="0" fontId="42" fillId="25" borderId="0" xfId="438" applyFont="1" applyFill="1">
      <alignment vertical="top"/>
    </xf>
    <xf numFmtId="0" fontId="42" fillId="26" borderId="0" xfId="439" applyFont="1" applyFill="1">
      <alignment vertical="top"/>
    </xf>
    <xf numFmtId="0" fontId="42" fillId="27" borderId="0" xfId="440" applyFont="1" applyFill="1">
      <alignment vertical="top"/>
    </xf>
    <xf numFmtId="0" fontId="42" fillId="28" borderId="0" xfId="441" applyFont="1" applyFill="1">
      <alignment vertical="top"/>
    </xf>
    <xf numFmtId="0" fontId="42" fillId="29" borderId="0" xfId="442" applyFont="1" applyFill="1">
      <alignment vertical="top"/>
    </xf>
    <xf numFmtId="0" fontId="43" fillId="30" borderId="0" xfId="443" applyFont="1" applyFill="1">
      <alignment vertical="top"/>
    </xf>
    <xf numFmtId="0" fontId="43" fillId="31" borderId="0" xfId="444" applyFont="1" applyFill="1">
      <alignment vertical="top"/>
    </xf>
    <xf numFmtId="0" fontId="43" fillId="32" borderId="0" xfId="445" applyFont="1" applyFill="1">
      <alignment vertical="top"/>
    </xf>
    <xf numFmtId="0" fontId="43" fillId="33" borderId="0" xfId="446" applyFont="1" applyFill="1">
      <alignment vertical="top"/>
    </xf>
    <xf numFmtId="0" fontId="43" fillId="34" borderId="0" xfId="447" applyFont="1" applyFill="1">
      <alignment vertical="top"/>
    </xf>
    <xf numFmtId="0" fontId="43" fillId="35" borderId="0" xfId="448" applyFont="1" applyFill="1">
      <alignment vertical="top"/>
    </xf>
    <xf numFmtId="0" fontId="43" fillId="36" borderId="0" xfId="449" applyFont="1" applyFill="1">
      <alignment vertical="top"/>
    </xf>
    <xf numFmtId="0" fontId="43" fillId="37" borderId="0" xfId="450" applyFont="1" applyFill="1">
      <alignment vertical="top"/>
    </xf>
    <xf numFmtId="0" fontId="43" fillId="38" borderId="0" xfId="451" applyFont="1" applyFill="1">
      <alignment vertical="top"/>
    </xf>
    <xf numFmtId="0" fontId="43" fillId="39" borderId="0" xfId="452" applyFont="1" applyFill="1">
      <alignment vertical="top"/>
    </xf>
    <xf numFmtId="0" fontId="43" fillId="40" borderId="0" xfId="453" applyFont="1" applyFill="1">
      <alignment vertical="top"/>
    </xf>
    <xf numFmtId="0" fontId="43" fillId="41" borderId="0" xfId="454" applyFont="1" applyFill="1">
      <alignment vertical="top"/>
    </xf>
    <xf numFmtId="0" fontId="44" fillId="42" borderId="0" xfId="455" applyFont="1" applyFill="1">
      <alignment vertical="top"/>
    </xf>
    <xf numFmtId="0" fontId="45" fillId="2" borderId="35" xfId="456" applyFont="1" applyFill="1" applyBorder="1">
      <alignment vertical="top"/>
    </xf>
    <xf numFmtId="0" fontId="46" fillId="43" borderId="36" xfId="457" applyFont="1" applyFill="1" applyBorder="1">
      <alignment vertical="top"/>
    </xf>
    <xf numFmtId="43" fontId="47" fillId="0" borderId="0" xfId="458" applyNumberFormat="1">
      <alignment vertical="top"/>
    </xf>
    <xf numFmtId="41" fontId="47" fillId="0" borderId="0" xfId="459" applyNumberFormat="1">
      <alignment vertical="top"/>
    </xf>
    <xf numFmtId="44" fontId="47" fillId="0" borderId="0" xfId="460" applyNumberFormat="1">
      <alignment vertical="top"/>
    </xf>
    <xf numFmtId="42" fontId="47" fillId="0" borderId="0" xfId="461" applyNumberFormat="1">
      <alignment vertical="top"/>
    </xf>
    <xf numFmtId="0" fontId="48" fillId="0" borderId="0" xfId="462" applyFont="1">
      <alignment vertical="top"/>
    </xf>
    <xf numFmtId="0" fontId="49" fillId="44" borderId="0" xfId="463" applyFont="1" applyFill="1">
      <alignment vertical="top"/>
    </xf>
    <xf numFmtId="0" fontId="50" fillId="0" borderId="37" xfId="464" applyFont="1" applyBorder="1">
      <alignment vertical="top"/>
    </xf>
    <xf numFmtId="0" fontId="51" fillId="0" borderId="38" xfId="465" applyFont="1" applyBorder="1">
      <alignment vertical="top"/>
    </xf>
    <xf numFmtId="0" fontId="52" fillId="0" borderId="39" xfId="466" applyFont="1" applyBorder="1">
      <alignment vertical="top"/>
    </xf>
    <xf numFmtId="0" fontId="52" fillId="0" borderId="0" xfId="467" applyFont="1">
      <alignment vertical="top"/>
    </xf>
    <xf numFmtId="0" fontId="53" fillId="45" borderId="35" xfId="468" applyFont="1" applyFill="1" applyBorder="1">
      <alignment vertical="top"/>
    </xf>
    <xf numFmtId="0" fontId="54" fillId="0" borderId="40" xfId="469" applyFont="1" applyBorder="1">
      <alignment vertical="top"/>
    </xf>
    <xf numFmtId="0" fontId="55" fillId="46" borderId="0" xfId="470" applyFont="1" applyFill="1">
      <alignment vertical="top"/>
    </xf>
    <xf numFmtId="0" fontId="47" fillId="47" borderId="41" xfId="471" applyFill="1" applyBorder="1">
      <alignment vertical="top"/>
    </xf>
    <xf numFmtId="0" fontId="56" fillId="2" borderId="42" xfId="472" applyFont="1" applyFill="1" applyBorder="1">
      <alignment vertical="top"/>
    </xf>
    <xf numFmtId="9" fontId="47" fillId="0" borderId="0" xfId="473" applyNumberFormat="1">
      <alignment vertical="top"/>
    </xf>
    <xf numFmtId="0" fontId="57" fillId="0" borderId="0" xfId="474" applyFont="1">
      <alignment vertical="top"/>
    </xf>
    <xf numFmtId="0" fontId="58" fillId="0" borderId="43" xfId="475" applyFont="1" applyBorder="1">
      <alignment vertical="top"/>
    </xf>
    <xf numFmtId="0" fontId="59" fillId="0" borderId="0" xfId="476" applyFont="1">
      <alignment vertical="top"/>
    </xf>
    <xf numFmtId="0" fontId="2" fillId="14" borderId="16" xfId="215" applyFont="1" applyFill="1" applyBorder="1" applyNumberFormat="1">
      <alignment horizontal="left" vertical="center"/>
    </xf>
    <xf numFmtId="0" fontId="2" fillId="14" borderId="16" xfId="216" applyFont="1" applyFill="1" applyBorder="1" applyNumberFormat="1">
      <alignment horizontal="left"/>
    </xf>
    <xf numFmtId="49" fontId="16" fillId="15" borderId="0" xfId="217" applyFont="1" applyFill="1" applyNumberFormat="1">
      <alignment horizontal="center" vertical="top"/>
    </xf>
    <xf numFmtId="0" fontId="2" fillId="14" borderId="16" xfId="218" applyFont="1" applyFill="1" applyBorder="1" applyNumberFormat="1">
      <alignment horizontal="center"/>
    </xf>
    <xf numFmtId="49" fontId="2" fillId="14" borderId="16" xfId="219" applyFont="1" applyFill="1" applyBorder="1" applyNumberFormat="1">
      <alignment horizontal="center" vertical="center"/>
    </xf>
    <xf numFmtId="0" fontId="22" fillId="14" borderId="0" xfId="220" applyFont="1" applyFill="1" applyNumberFormat="1">
      <alignment horizontal="center" vertical="center"/>
    </xf>
    <xf numFmtId="49" fontId="2" fillId="14" borderId="16" xfId="221" applyFont="1" applyFill="1" applyBorder="1" applyNumberFormat="1">
      <alignment horizontal="center" vertical="center"/>
    </xf>
    <xf numFmtId="49" fontId="1" fillId="0" borderId="0" xfId="222" applyFont="1" applyNumberFormat="1"/>
    <xf numFmtId="0" fontId="35" fillId="0" borderId="0" xfId="223" applyFont="1" applyNumberFormat="1">
      <alignment vertical="center" wrapText="1"/>
    </xf>
    <xf numFmtId="0" fontId="1" fillId="0" borderId="0" xfId="224" applyFont="1" applyNumberFormat="1">
      <alignment horizontal="left" vertical="center"/>
    </xf>
    <xf numFmtId="0" fontId="1" fillId="0" borderId="0" xfId="85" applyFont="1" applyNumberFormat="1">
      <alignment horizontal="left"/>
    </xf>
    <xf numFmtId="0" fontId="5" fillId="0" borderId="0" xfId="225" applyFont="1" applyNumberFormat="1">
      <alignment horizontal="left"/>
    </xf>
    <xf numFmtId="0" fontId="1" fillId="16" borderId="0" xfId="226" applyFont="1" applyFill="1" applyNumberFormat="1">
      <alignment horizontal="left"/>
    </xf>
    <xf numFmtId="49" fontId="1" fillId="0" borderId="0" xfId="156" applyFont="1" applyNumberFormat="1">
      <alignment horizontal="left"/>
    </xf>
    <xf numFmtId="49" fontId="1" fillId="16" borderId="0" xfId="227" applyFont="1" applyFill="1" applyNumberFormat="1">
      <alignment horizontal="left"/>
    </xf>
    <xf numFmtId="0" fontId="1" fillId="16" borderId="0" xfId="228" applyFont="1" applyFill="1" applyNumberFormat="1">
      <alignment horizontal="right"/>
    </xf>
    <xf numFmtId="49" fontId="1" fillId="0" borderId="0" xfId="99" applyFont="1" applyNumberFormat="1">
      <alignment vertical="top"/>
    </xf>
    <xf numFmtId="0" fontId="1" fillId="0" borderId="0" xfId="72" applyFont="1" applyNumberFormat="1"/>
    <xf numFmtId="49" fontId="1" fillId="0" borderId="16" xfId="229" applyFont="1" applyBorder="1" applyNumberFormat="1">
      <alignment horizontal="center" vertical="center"/>
    </xf>
    <xf numFmtId="49" fontId="1" fillId="0" borderId="16" xfId="230" applyFont="1" applyBorder="1" applyNumberFormat="1">
      <alignment vertical="center"/>
    </xf>
    <xf numFmtId="49" fontId="1" fillId="0" borderId="16" xfId="231" applyFont="1" applyBorder="1" applyNumberFormat="1">
      <alignment vertical="center"/>
    </xf>
    <xf numFmtId="49" fontId="1" fillId="0" borderId="16" xfId="232" applyFont="1" applyBorder="1" applyNumberFormat="1">
      <alignment vertical="top"/>
    </xf>
    <xf numFmtId="49" fontId="1" fillId="0" borderId="0" xfId="233" applyFont="1" applyNumberFormat="1">
      <alignment vertical="center"/>
    </xf>
    <xf numFmtId="49" fontId="1" fillId="0" borderId="0" xfId="234" applyFont="1" applyNumberFormat="1">
      <alignment horizontal="center" vertical="center"/>
    </xf>
    <xf numFmtId="0" fontId="16" fillId="15" borderId="0" xfId="235" applyFont="1" applyFill="1" applyNumberFormat="1">
      <alignment horizontal="left"/>
    </xf>
    <xf numFmtId="49" fontId="1" fillId="16" borderId="0" xfId="236" applyFont="1" applyFill="1" applyNumberFormat="1">
      <alignment horizontal="right"/>
    </xf>
    <xf numFmtId="49" fontId="1" fillId="0" borderId="0" xfId="237" applyFont="1" applyNumberFormat="1">
      <alignment horizontal="right"/>
    </xf>
    <xf numFmtId="0" fontId="1" fillId="0" borderId="0" xfId="139" applyFont="1" applyNumberFormat="1">
      <alignment vertical="top" wrapText="1"/>
    </xf>
    <xf numFmtId="49" fontId="35" fillId="0" borderId="0" xfId="238" applyFont="1" applyNumberFormat="1">
      <alignment vertical="center" wrapText="1"/>
    </xf>
    <xf numFmtId="49" fontId="35" fillId="0" borderId="0" xfId="239" applyFont="1" applyNumberFormat="1"/>
    <xf numFmtId="49" fontId="2" fillId="14" borderId="0" xfId="240" applyFont="1" applyFill="1" applyNumberFormat="1">
      <alignment vertical="center"/>
    </xf>
    <xf numFmtId="49" fontId="36" fillId="0" borderId="0" xfId="241" applyFont="1" applyNumberFormat="1">
      <alignment horizontal="right"/>
    </xf>
    <xf numFmtId="49" fontId="33" fillId="0" borderId="8" xfId="202" applyFont="1" applyBorder="1" applyNumberFormat="1">
      <alignment horizontal="right" vertical="center" wrapText="1" indent="1"/>
    </xf>
    <xf numFmtId="49" fontId="1" fillId="5" borderId="16" xfId="242" applyFont="1" applyFill="1" applyBorder="1" applyNumberFormat="1">
      <alignment horizontal="left" vertical="center" wrapText="1"/>
      <protection locked="0"/>
    </xf>
    <xf numFmtId="49" fontId="22" fillId="0" borderId="0" xfId="243" applyFont="1" applyNumberFormat="1">
      <alignment vertical="top"/>
    </xf>
    <xf numFmtId="49" fontId="1" fillId="0" borderId="16" xfId="109" applyFont="1" applyBorder="1" applyNumberFormat="1">
      <alignment horizontal="center" vertical="center" wrapText="1"/>
    </xf>
    <xf numFmtId="0" fontId="1" fillId="5" borderId="16" xfId="244" applyFont="1" applyFill="1" applyBorder="1" applyNumberFormat="1">
      <alignment horizontal="center" vertical="center" wrapText="1"/>
      <protection locked="0"/>
    </xf>
    <xf numFmtId="1" fontId="1" fillId="5" borderId="26" xfId="245" applyFont="1" applyFill="1" applyBorder="1" applyNumberFormat="1">
      <alignment horizontal="right" vertical="center" wrapText="1"/>
      <protection locked="0"/>
    </xf>
    <xf numFmtId="49" fontId="1" fillId="8" borderId="16" xfId="66" applyFont="1" applyFill="1" applyBorder="1" applyNumberFormat="1">
      <alignment horizontal="center" vertical="center" wrapText="1"/>
      <protection locked="0"/>
    </xf>
    <xf numFmtId="0" fontId="1" fillId="8" borderId="27" xfId="246" applyFont="1" applyFill="1" applyBorder="1" applyNumberFormat="1">
      <alignment horizontal="center" vertical="center" wrapText="1"/>
      <protection locked="0"/>
    </xf>
    <xf numFmtId="171" fontId="1" fillId="8" borderId="16" xfId="247" applyFont="1" applyFill="1" applyBorder="1" applyNumberFormat="1">
      <alignment horizontal="right" vertical="center" wrapText="1" indent="1"/>
      <protection locked="0"/>
    </xf>
    <xf numFmtId="3" fontId="1" fillId="7" borderId="16" xfId="145" applyFont="1" applyFill="1" applyBorder="1" applyNumberFormat="1">
      <alignment horizontal="right" vertical="center" wrapText="1" indent="1"/>
    </xf>
    <xf numFmtId="3" fontId="1" fillId="8" borderId="16" xfId="182" applyFont="1" applyFill="1" applyBorder="1" applyNumberFormat="1">
      <alignment horizontal="right" vertical="center" wrapText="1" indent="1"/>
      <protection locked="0"/>
    </xf>
    <xf numFmtId="49" fontId="1" fillId="5" borderId="16" xfId="248" applyFont="1" applyFill="1" applyBorder="1" applyNumberFormat="1">
      <alignment horizontal="right" vertical="center" wrapText="1"/>
      <protection locked="0"/>
    </xf>
    <xf numFmtId="49" fontId="1" fillId="8" borderId="16" xfId="249" applyFont="1" applyFill="1" applyBorder="1" applyNumberFormat="1">
      <alignment horizontal="right" vertical="center" wrapText="1" indent="1"/>
      <protection locked="0"/>
    </xf>
    <xf numFmtId="49" fontId="1" fillId="5" borderId="16" xfId="250" applyFont="1" applyFill="1" applyBorder="1" applyNumberFormat="1">
      <alignment horizontal="right" vertical="center" wrapText="1"/>
      <protection locked="0"/>
    </xf>
    <xf numFmtId="0" fontId="21" fillId="0" borderId="0" xfId="95" applyFont="1" applyNumberFormat="1">
      <alignment horizontal="left"/>
    </xf>
    <xf numFmtId="0" fontId="22" fillId="0" borderId="0" xfId="96" applyFont="1" applyNumberFormat="1">
      <alignment horizontal="left"/>
    </xf>
    <xf numFmtId="49" fontId="1" fillId="5" borderId="16" xfId="83" applyFont="1" applyFill="1" applyBorder="1" applyNumberFormat="1">
      <alignment horizontal="center" vertical="center" wrapText="1"/>
      <protection locked="0"/>
    </xf>
    <xf numFmtId="0" fontId="1" fillId="5" borderId="27" xfId="251" applyFont="1" applyFill="1" applyBorder="1" applyNumberFormat="1">
      <alignment horizontal="center" vertical="center" wrapText="1"/>
      <protection locked="0"/>
    </xf>
    <xf numFmtId="171" fontId="1" fillId="5" borderId="16" xfId="252" applyFont="1" applyFill="1" applyBorder="1" applyNumberFormat="1">
      <alignment horizontal="right" vertical="center" wrapText="1" indent="1"/>
      <protection locked="0"/>
    </xf>
    <xf numFmtId="3" fontId="1" fillId="5" borderId="16" xfId="253" applyFont="1" applyFill="1" applyBorder="1" applyNumberFormat="1">
      <alignment horizontal="right" vertical="center" wrapText="1" indent="1"/>
      <protection locked="0"/>
    </xf>
    <xf numFmtId="3" fontId="1" fillId="5" borderId="16" xfId="254" applyFont="1" applyFill="1" applyBorder="1" applyNumberFormat="1">
      <alignment horizontal="right" wrapText="1" indent="1"/>
      <protection locked="0"/>
    </xf>
    <xf numFmtId="3" fontId="1" fillId="7" borderId="16" xfId="255" applyFont="1" applyFill="1" applyBorder="1" applyNumberFormat="1">
      <alignment horizontal="right" wrapText="1" indent="1"/>
    </xf>
    <xf numFmtId="49" fontId="1" fillId="5" borderId="16" xfId="256" applyFont="1" applyFill="1" applyBorder="1" applyNumberFormat="1">
      <alignment horizontal="right" vertical="center" wrapText="1" indent="1"/>
      <protection locked="0"/>
    </xf>
    <xf numFmtId="0" fontId="1" fillId="5" borderId="27" xfId="257" applyFont="1" applyFill="1" applyBorder="1" applyNumberFormat="1">
      <alignment horizontal="center" vertical="center" wrapText="1"/>
      <protection locked="0"/>
    </xf>
    <xf numFmtId="49" fontId="1" fillId="0" borderId="16" xfId="258" applyFont="1" applyBorder="1" applyNumberFormat="1">
      <alignment horizontal="left" vertical="center" wrapText="1"/>
    </xf>
    <xf numFmtId="49" fontId="1" fillId="8" borderId="16" xfId="259" applyFont="1" applyFill="1" applyBorder="1" applyNumberFormat="1">
      <alignment horizontal="left" vertical="center" wrapText="1" indent="1"/>
      <protection locked="0"/>
    </xf>
    <xf numFmtId="49" fontId="1" fillId="5" borderId="16" xfId="260" applyFont="1" applyFill="1" applyBorder="1" applyNumberFormat="1">
      <alignment horizontal="left" vertical="center" wrapText="1" indent="1"/>
      <protection locked="0"/>
    </xf>
    <xf numFmtId="172" fontId="1" fillId="5" borderId="16" xfId="261" applyFont="1" applyFill="1" applyBorder="1" applyNumberFormat="1">
      <alignment horizontal="right" vertical="center" wrapText="1" indent="1"/>
      <protection locked="0"/>
    </xf>
    <xf numFmtId="4" fontId="1" fillId="7" borderId="16" xfId="143" applyFont="1" applyFill="1" applyBorder="1" applyNumberFormat="1">
      <alignment horizontal="right" vertical="center" wrapText="1" indent="1"/>
    </xf>
    <xf numFmtId="172" fontId="1" fillId="7" borderId="16" xfId="262" applyFont="1" applyFill="1" applyBorder="1" applyNumberFormat="1">
      <alignment horizontal="right" vertical="center" wrapText="1" indent="1"/>
    </xf>
    <xf numFmtId="0" fontId="1" fillId="0" borderId="2" xfId="203" applyFont="1" applyBorder="1" applyNumberFormat="1">
      <alignment horizontal="center" vertical="center"/>
    </xf>
    <xf numFmtId="49" fontId="1" fillId="8" borderId="2" xfId="263" applyFont="1" applyFill="1" applyBorder="1" applyNumberFormat="1">
      <alignment horizontal="left" vertical="center" wrapText="1" indent="1"/>
      <protection locked="0"/>
    </xf>
    <xf numFmtId="0" fontId="1" fillId="8" borderId="2" xfId="205" applyFont="1" applyFill="1" applyBorder="1" applyNumberFormat="1">
      <alignment horizontal="center" vertical="center" wrapText="1"/>
      <protection locked="0"/>
    </xf>
    <xf numFmtId="49" fontId="19" fillId="5" borderId="2" xfId="206" applyFont="1" applyFill="1" applyBorder="1" applyNumberFormat="1">
      <alignment horizontal="center" vertical="center" wrapText="1"/>
      <protection locked="0"/>
    </xf>
    <xf numFmtId="49" fontId="1" fillId="0" borderId="0" xfId="207" applyFont="1" applyNumberFormat="1">
      <alignment wrapText="1"/>
    </xf>
    <xf numFmtId="0" fontId="7" fillId="0" borderId="0" xfId="11" applyFont="1" applyNumberFormat="1">
      <alignment wrapText="1"/>
    </xf>
    <xf numFmtId="49" fontId="8" fillId="0" borderId="0" xfId="12" applyFont="1" applyNumberFormat="1">
      <alignment wrapText="1"/>
    </xf>
    <xf numFmtId="0" fontId="9" fillId="0" borderId="0" xfId="13" applyFont="1" applyNumberFormat="1">
      <alignment vertical="center" wrapText="1"/>
    </xf>
    <xf numFmtId="0" fontId="9" fillId="0" borderId="0" xfId="14" applyFont="1" applyNumberFormat="1">
      <alignment horizontal="left" vertical="center" wrapText="1"/>
    </xf>
    <xf numFmtId="49" fontId="10" fillId="0" borderId="0" xfId="15" applyFont="1" applyNumberFormat="1">
      <alignment wrapText="1"/>
    </xf>
    <xf numFmtId="0" fontId="9" fillId="0" borderId="0" xfId="16" applyFont="1" applyNumberFormat="1">
      <alignment vertical="center"/>
    </xf>
    <xf numFmtId="0" fontId="5" fillId="0" borderId="0" xfId="17" applyFont="1" applyNumberFormat="1">
      <alignment horizontal="left" vertical="top" wrapText="1"/>
    </xf>
    <xf numFmtId="49" fontId="1" fillId="0" borderId="0" xfId="18" applyFont="1" applyNumberFormat="1">
      <alignment vertical="top" wrapText="1"/>
    </xf>
    <xf numFmtId="0" fontId="5" fillId="3" borderId="4" xfId="19" applyFont="1" applyFill="1" applyBorder="1" applyNumberFormat="1">
      <alignment horizontal="center" vertical="center" wrapText="1"/>
    </xf>
    <xf numFmtId="0" fontId="5" fillId="3" borderId="5" xfId="20" applyFont="1" applyFill="1" applyBorder="1" applyNumberFormat="1">
      <alignment horizontal="center" vertical="center" wrapText="1"/>
    </xf>
    <xf numFmtId="0" fontId="5" fillId="3" borderId="6" xfId="21" applyFont="1" applyFill="1" applyBorder="1" applyNumberFormat="1">
      <alignment horizontal="center" vertical="center" wrapText="1"/>
    </xf>
    <xf numFmtId="0" fontId="11" fillId="0" borderId="0" xfId="22" applyFont="1" applyNumberFormat="1">
      <alignment wrapText="1"/>
    </xf>
    <xf numFmtId="0" fontId="5" fillId="4" borderId="7" xfId="23" applyFont="1" applyFill="1" applyBorder="1" applyNumberFormat="1">
      <alignment horizontal="right" vertical="center" wrapText="1" indent="1"/>
    </xf>
    <xf numFmtId="0" fontId="5" fillId="4" borderId="8" xfId="24" applyFont="1" applyFill="1" applyBorder="1" applyNumberFormat="1">
      <alignment horizontal="right" vertical="center" wrapText="1" indent="1"/>
    </xf>
    <xf numFmtId="0" fontId="12" fillId="0" borderId="0" xfId="25" applyFont="1" applyNumberFormat="1">
      <alignment horizontal="left" vertical="center" wrapText="1"/>
    </xf>
    <xf numFmtId="0" fontId="13" fillId="0" borderId="0" xfId="26" applyFont="1" applyNumberFormat="1">
      <alignment vertical="center" wrapText="1"/>
    </xf>
    <xf numFmtId="0" fontId="11" fillId="0" borderId="7" xfId="27" applyFont="1" applyBorder="1" applyNumberFormat="1">
      <alignment wrapText="1"/>
    </xf>
    <xf numFmtId="0" fontId="11" fillId="0" borderId="0" xfId="28" applyFont="1" applyNumberFormat="1"/>
    <xf numFmtId="0" fontId="12" fillId="0" borderId="0" xfId="29" applyFont="1" applyNumberFormat="1"/>
    <xf numFmtId="0" fontId="14" fillId="0" borderId="0" xfId="30" applyFont="1" applyNumberFormat="1">
      <alignment wrapText="1"/>
    </xf>
    <xf numFmtId="0" fontId="15" fillId="5" borderId="9" xfId="31" applyFont="1" applyFill="1" applyBorder="1" applyNumberFormat="1">
      <alignment horizontal="center" vertical="center" wrapText="1"/>
    </xf>
    <xf numFmtId="0" fontId="14" fillId="0" borderId="7" xfId="32" applyFont="1" applyBorder="1" applyNumberFormat="1">
      <alignment vertical="center" wrapText="1"/>
    </xf>
    <xf numFmtId="0" fontId="14" fillId="0" borderId="0" xfId="33" applyFont="1" applyNumberFormat="1">
      <alignment vertical="center" wrapText="1"/>
    </xf>
    <xf numFmtId="0" fontId="15" fillId="6" borderId="9" xfId="34" applyFont="1" applyFill="1" applyBorder="1" applyNumberFormat="1">
      <alignment horizontal="center" vertical="center" wrapText="1"/>
    </xf>
    <xf numFmtId="0" fontId="14" fillId="0" borderId="7" xfId="35" applyFont="1" applyBorder="1" applyNumberFormat="1">
      <alignment horizontal="left" vertical="center" wrapText="1"/>
    </xf>
    <xf numFmtId="0" fontId="14" fillId="0" borderId="0" xfId="36" applyFont="1" applyNumberFormat="1">
      <alignment horizontal="left" vertical="center" wrapText="1"/>
    </xf>
    <xf numFmtId="0" fontId="15" fillId="7" borderId="9" xfId="37" applyFont="1" applyFill="1" applyBorder="1" applyNumberFormat="1">
      <alignment horizontal="center" vertical="center" wrapText="1"/>
    </xf>
    <xf numFmtId="0" fontId="15" fillId="8" borderId="9" xfId="38" applyFont="1" applyFill="1" applyBorder="1" applyNumberFormat="1">
      <alignment horizontal="center" vertical="center" wrapText="1"/>
    </xf>
    <xf numFmtId="0" fontId="5" fillId="4" borderId="0" xfId="39" applyFont="1" applyFill="1" applyNumberFormat="1">
      <alignment horizontal="right" vertical="center" wrapText="1" indent="1"/>
    </xf>
    <xf numFmtId="0" fontId="12" fillId="0" borderId="7" xfId="40" applyFont="1" applyBorder="1" applyNumberFormat="1">
      <alignment horizontal="left" vertical="center" wrapText="1"/>
    </xf>
    <xf numFmtId="0" fontId="12" fillId="0" borderId="10" xfId="41" applyFont="1" applyBorder="1" applyNumberFormat="1">
      <alignment horizontal="left" vertical="center" wrapText="1"/>
    </xf>
    <xf numFmtId="0" fontId="5" fillId="4" borderId="9" xfId="42" applyFont="1" applyFill="1" applyBorder="1" applyNumberFormat="1">
      <alignment horizontal="right" vertical="center" wrapText="1" indent="1"/>
    </xf>
    <xf numFmtId="0" fontId="5" fillId="4" borderId="11" xfId="43" applyFont="1" applyFill="1" applyBorder="1" applyNumberFormat="1">
      <alignment horizontal="right" vertical="center" wrapText="1" indent="1"/>
    </xf>
    <xf numFmtId="0" fontId="14" fillId="0" borderId="0" xfId="44" applyFont="1" applyNumberFormat="1"/>
    <xf numFmtId="0" fontId="14" fillId="0" borderId="7" xfId="45" applyFont="1" applyBorder="1" applyNumberFormat="1">
      <alignment wrapText="1"/>
    </xf>
    <xf numFmtId="0" fontId="14" fillId="0" borderId="0" xfId="46" applyFont="1" applyNumberFormat="1">
      <alignment vertical="top" wrapText="1"/>
    </xf>
    <xf numFmtId="0" fontId="5" fillId="4" borderId="12" xfId="47" applyFont="1" applyFill="1" applyBorder="1" applyNumberFormat="1">
      <alignment horizontal="right" vertical="center" wrapText="1" indent="1"/>
    </xf>
    <xf numFmtId="0" fontId="5" fillId="4" borderId="13" xfId="48" applyFont="1" applyFill="1" applyBorder="1" applyNumberFormat="1">
      <alignment horizontal="right" vertical="center" wrapText="1" indent="1"/>
    </xf>
    <xf numFmtId="0" fontId="11" fillId="0" borderId="12" xfId="49" applyFont="1" applyBorder="1" applyNumberFormat="1">
      <alignment wrapText="1"/>
    </xf>
    <xf numFmtId="0" fontId="11" fillId="0" borderId="13" xfId="50" applyFont="1" applyBorder="1" applyNumberFormat="1">
      <alignment wrapText="1"/>
    </xf>
    <xf numFmtId="0" fontId="11" fillId="0" borderId="13" xfId="51" applyFont="1" applyBorder="1" applyNumberFormat="1">
      <alignment vertical="center" wrapText="1"/>
    </xf>
    <xf numFmtId="0" fontId="8" fillId="0" borderId="0" xfId="52" applyFont="1" applyNumberFormat="1"/>
    <xf numFmtId="49" fontId="11" fillId="0" borderId="0" xfId="53" applyFont="1" applyNumberFormat="1">
      <alignment vertical="top" wrapText="1"/>
    </xf>
    <xf numFmtId="0" fontId="30" fillId="0" borderId="0" xfId="264" applyFont="1" applyNumberFormat="1"/>
    <xf numFmtId="0" fontId="30" fillId="0" borderId="0" xfId="186" applyFont="1" applyNumberFormat="1">
      <alignment vertical="top" wrapText="1"/>
    </xf>
    <xf numFmtId="49" fontId="31" fillId="0" borderId="0" xfId="187" applyFont="1" applyNumberFormat="1">
      <alignment vertical="top" wrapText="1"/>
    </xf>
    <xf numFmtId="0" fontId="1" fillId="9" borderId="0" xfId="54" applyFont="1" applyFill="1" applyNumberFormat="1">
      <alignment horizontal="right" wrapText="1"/>
    </xf>
    <xf numFmtId="0" fontId="1" fillId="9" borderId="0" xfId="55" applyFont="1" applyFill="1" applyNumberFormat="1">
      <alignment wrapText="1"/>
    </xf>
    <xf numFmtId="0" fontId="16" fillId="0" borderId="0" xfId="56" applyFont="1" applyNumberFormat="1">
      <alignment vertical="center" wrapText="1"/>
    </xf>
    <xf numFmtId="0" fontId="1" fillId="9" borderId="0" xfId="57" applyFont="1" applyFill="1" applyNumberFormat="1">
      <alignment horizontal="right" vertical="center"/>
    </xf>
    <xf numFmtId="0" fontId="1" fillId="0" borderId="14" xfId="58" applyFont="1" applyBorder="1" applyNumberFormat="1">
      <alignment horizontal="center" vertical="center" wrapText="1"/>
    </xf>
    <xf numFmtId="173" fontId="1" fillId="9" borderId="15" xfId="59" applyFont="1" applyFill="1" applyBorder="1" applyNumberFormat="1">
      <alignment horizontal="right" vertical="top" wrapText="1"/>
    </xf>
    <xf numFmtId="0" fontId="1" fillId="0" borderId="0" xfId="60" applyFont="1" applyNumberFormat="1">
      <alignment wrapText="1"/>
    </xf>
    <xf numFmtId="173" fontId="1" fillId="9" borderId="0" xfId="61" applyFont="1" applyFill="1" applyNumberFormat="1">
      <alignment vertical="top" wrapText="1"/>
    </xf>
    <xf numFmtId="173" fontId="1" fillId="9" borderId="0" xfId="62" applyFont="1" applyFill="1" applyNumberFormat="1">
      <alignment horizontal="right" vertical="top" wrapText="1"/>
    </xf>
    <xf numFmtId="49" fontId="1" fillId="9" borderId="0" xfId="63" applyFont="1" applyFill="1" applyNumberFormat="1">
      <alignment horizontal="right" vertical="center" wrapText="1" indent="1"/>
    </xf>
    <xf numFmtId="0" fontId="1" fillId="7" borderId="16" xfId="64" applyFont="1" applyFill="1" applyBorder="1" applyNumberFormat="1">
      <alignment horizontal="center" vertical="center" wrapText="1"/>
    </xf>
    <xf numFmtId="49" fontId="1" fillId="0" borderId="0" xfId="65" applyFont="1" applyNumberFormat="1">
      <alignment horizontal="right" vertical="center" wrapText="1" indent="1"/>
    </xf>
    <xf numFmtId="0" fontId="1" fillId="0" borderId="0" xfId="10" applyFont="1" applyNumberFormat="1">
      <alignment horizontal="center" vertical="center" wrapText="1"/>
    </xf>
    <xf numFmtId="49" fontId="1" fillId="7" borderId="16" xfId="0" applyFont="1" applyFill="1" applyBorder="1" applyNumberFormat="1">
      <alignment horizontal="center" vertical="center" wrapText="1"/>
    </xf>
    <xf numFmtId="0" fontId="1" fillId="9" borderId="0" xfId="67" applyFont="1" applyFill="1" applyNumberFormat="1">
      <alignment horizontal="right" vertical="center" wrapText="1" indent="1"/>
    </xf>
    <xf numFmtId="1" fontId="1" fillId="7" borderId="16" xfId="0" applyFont="1" applyFill="1" applyBorder="1" applyNumberFormat="1">
      <alignment horizontal="center" vertical="center" wrapText="1"/>
    </xf>
    <xf numFmtId="49" fontId="17" fillId="9" borderId="0" xfId="69" applyFont="1" applyFill="1" applyNumberFormat="1">
      <alignment horizontal="right" vertical="center" wrapText="1"/>
    </xf>
    <xf numFmtId="49" fontId="1" fillId="7" borderId="16" xfId="70" applyFont="1" applyFill="1" applyBorder="1" applyNumberFormat="1">
      <alignment horizontal="center" vertical="center" wrapText="1"/>
    </xf>
    <xf numFmtId="0" fontId="1" fillId="7" borderId="16" xfId="71" applyFont="1" applyFill="1" applyBorder="1" applyNumberFormat="1">
      <alignment horizontal="center" vertical="center"/>
    </xf>
    <xf numFmtId="0" fontId="1" fillId="9" borderId="0" xfId="73" applyFont="1" applyFill="1" applyNumberFormat="1">
      <alignment horizontal="right" wrapText="1" indent="2"/>
    </xf>
    <xf numFmtId="0" fontId="1" fillId="0" borderId="0" xfId="74" applyFont="1" applyNumberFormat="1">
      <alignment horizontal="right" vertical="center" wrapText="1" indent="1"/>
    </xf>
    <xf numFmtId="49" fontId="15" fillId="7" borderId="16" xfId="0" applyFont="1" applyFill="1" applyBorder="1" applyNumberFormat="1">
      <alignment horizontal="center" vertical="center" wrapText="1"/>
    </xf>
    <xf numFmtId="0" fontId="1" fillId="0" borderId="0" xfId="76" applyFont="1" applyNumberFormat="1">
      <alignment horizontal="right" wrapText="1"/>
    </xf>
    <xf numFmtId="0" fontId="18" fillId="0" borderId="0" xfId="77" applyFont="1" applyNumberFormat="1">
      <alignment horizontal="center" vertical="center" wrapText="1"/>
    </xf>
    <xf numFmtId="49" fontId="1" fillId="7" borderId="17" xfId="78" applyFont="1" applyFill="1" applyBorder="1" applyNumberFormat="1">
      <alignment horizontal="center" vertical="center" wrapText="1"/>
    </xf>
    <xf numFmtId="49" fontId="1" fillId="0" borderId="0" xfId="79" applyFont="1" applyNumberFormat="1">
      <alignment horizontal="center" vertical="center" wrapText="1"/>
    </xf>
    <xf numFmtId="49" fontId="1" fillId="7" borderId="16" xfId="66" applyFont="1" applyFill="1" applyBorder="1" applyNumberFormat="1">
      <alignment horizontal="center" vertical="center" wrapText="1"/>
    </xf>
    <xf numFmtId="0" fontId="1" fillId="9" borderId="0" xfId="80" applyFont="1" applyFill="1" applyNumberFormat="1">
      <alignment horizontal="right" vertical="center" wrapText="1"/>
    </xf>
    <xf numFmtId="0" fontId="1" fillId="9" borderId="0" xfId="81" applyFont="1" applyFill="1" applyNumberFormat="1">
      <alignment vertical="center" wrapText="1"/>
    </xf>
    <xf numFmtId="0" fontId="1" fillId="9" borderId="0" xfId="82" applyFont="1" applyFill="1" applyNumberFormat="1">
      <alignment horizontal="center" vertical="center" wrapText="1"/>
    </xf>
    <xf numFmtId="0" fontId="1" fillId="0" borderId="0" xfId="84" applyFont="1" applyNumberFormat="1">
      <alignment horizontal="right" vertical="center" wrapText="1"/>
    </xf>
    <xf numFmtId="49" fontId="3" fillId="5" borderId="16" xfId="83" applyFont="1" applyFill="1" applyBorder="1" applyNumberFormat="1">
      <alignment horizontal="center" vertical="center" wrapText="1"/>
      <protection locked="0"/>
    </xf>
    <xf numFmtId="49" fontId="1" fillId="0" borderId="1" xfId="1" applyFont="1" applyBorder="1" applyNumberFormat="1">
      <alignment horizontal="left" vertical="center" wrapText="1" indent="1"/>
    </xf>
    <xf numFmtId="49" fontId="1" fillId="0" borderId="2" xfId="2" applyFont="1" applyBorder="1" applyNumberFormat="1">
      <alignment horizontal="center" vertical="center" wrapText="1"/>
    </xf>
    <xf numFmtId="49" fontId="2" fillId="0" borderId="1" xfId="3" applyFont="1" applyBorder="1" applyNumberFormat="1">
      <alignment horizontal="left" vertical="center" wrapText="1" indent="1"/>
    </xf>
    <xf numFmtId="49" fontId="2" fillId="0" borderId="1" xfId="4" applyFont="1" applyBorder="1" applyNumberFormat="1">
      <alignment horizontal="center" vertical="center" wrapText="1"/>
    </xf>
    <xf numFmtId="49" fontId="3" fillId="0" borderId="0" xfId="5" applyFont="1" applyNumberFormat="1">
      <alignment horizontal="center" vertical="center" wrapText="1"/>
    </xf>
    <xf numFmtId="0" fontId="4" fillId="2" borderId="3" xfId="6" applyFont="1" applyFill="1" applyBorder="1" applyNumberFormat="1">
      <alignment horizontal="center" vertical="center"/>
    </xf>
    <xf numFmtId="0" fontId="5" fillId="2" borderId="3" xfId="7" applyFont="1" applyFill="1" applyBorder="1" applyNumberFormat="1">
      <alignment vertical="center"/>
    </xf>
    <xf numFmtId="49" fontId="5" fillId="2" borderId="3" xfId="8" applyFont="1" applyFill="1" applyBorder="1" applyNumberFormat="1">
      <alignment vertical="center"/>
    </xf>
    <xf numFmtId="0" fontId="6" fillId="2" borderId="3" xfId="9" applyFont="1" applyFill="1" applyBorder="1" applyNumberFormat="1">
      <alignment horizontal="center" vertical="center"/>
    </xf>
    <xf numFmtId="49" fontId="1" fillId="0" borderId="0" xfId="265" applyFont="1" applyNumberFormat="1">
      <alignment horizontal="center" vertical="top" wrapText="1"/>
    </xf>
    <xf numFmtId="174" fontId="1" fillId="9" borderId="0" xfId="266" applyFont="1" applyFill="1" applyNumberFormat="1">
      <alignment vertical="top" wrapText="1"/>
    </xf>
    <xf numFmtId="174" fontId="1" fillId="9" borderId="0" xfId="267" applyFont="1" applyFill="1" applyNumberFormat="1">
      <alignment horizontal="center" vertical="center" wrapText="1"/>
    </xf>
    <xf numFmtId="49" fontId="1" fillId="0" borderId="14" xfId="268" applyFont="1" applyBorder="1" applyNumberFormat="1">
      <alignment horizontal="left" vertical="center" indent="1"/>
    </xf>
    <xf numFmtId="49" fontId="1" fillId="0" borderId="0" xfId="269" applyFont="1" applyNumberFormat="1">
      <alignment horizontal="left" vertical="center" indent="1"/>
    </xf>
    <xf numFmtId="49" fontId="2" fillId="0" borderId="0" xfId="270" applyFont="1" applyNumberFormat="1">
      <alignment vertical="center"/>
    </xf>
    <xf numFmtId="49" fontId="1" fillId="0" borderId="18" xfId="271" applyFont="1" applyBorder="1" applyNumberFormat="1">
      <alignment vertical="top"/>
    </xf>
    <xf numFmtId="1" fontId="1" fillId="0" borderId="14" xfId="272" applyFont="1" applyBorder="1" applyNumberFormat="1">
      <alignment vertical="center" wrapText="1"/>
    </xf>
    <xf numFmtId="0" fontId="1" fillId="0" borderId="14" xfId="273" applyFont="1" applyBorder="1" applyNumberFormat="1">
      <alignment vertical="center" wrapText="1"/>
    </xf>
    <xf numFmtId="174" fontId="2" fillId="0" borderId="0" xfId="274" applyFont="1" applyNumberFormat="1">
      <alignment vertical="center"/>
    </xf>
    <xf numFmtId="0" fontId="2" fillId="0" borderId="0" xfId="275" applyFont="1" applyNumberFormat="1">
      <alignment vertical="top" wrapText="1"/>
    </xf>
    <xf numFmtId="1" fontId="1" fillId="0" borderId="16" xfId="276" applyFont="1" applyBorder="1" applyNumberFormat="1">
      <alignment horizontal="center" vertical="center" wrapText="1"/>
    </xf>
    <xf numFmtId="174" fontId="1" fillId="0" borderId="0" xfId="277" applyFont="1" applyNumberFormat="1">
      <alignment vertical="center" wrapText="1"/>
    </xf>
    <xf numFmtId="174" fontId="1" fillId="0" borderId="22" xfId="278" applyFont="1" applyBorder="1" applyNumberFormat="1">
      <alignment horizontal="center" vertical="center" wrapText="1"/>
    </xf>
    <xf numFmtId="0" fontId="1" fillId="0" borderId="22" xfId="148" applyFont="1" applyBorder="1" applyNumberFormat="1">
      <alignment horizontal="center" vertical="center" wrapText="1"/>
    </xf>
    <xf numFmtId="174" fontId="1" fillId="0" borderId="22" xfId="279" applyFont="1" applyBorder="1" applyNumberFormat="1">
      <alignment horizontal="right" vertical="center" wrapText="1"/>
    </xf>
    <xf numFmtId="174" fontId="1" fillId="0" borderId="0" xfId="280" applyFont="1" applyNumberFormat="1">
      <alignment horizontal="center" vertical="center" wrapText="1"/>
    </xf>
    <xf numFmtId="49" fontId="1" fillId="0" borderId="20" xfId="116" applyFont="1" applyBorder="1" applyNumberFormat="1">
      <alignment horizontal="center" vertical="center" wrapText="1"/>
    </xf>
    <xf numFmtId="174" fontId="1" fillId="0" borderId="20" xfId="281" applyFont="1" applyBorder="1" applyNumberFormat="1">
      <alignment horizontal="center" vertical="center" wrapText="1"/>
    </xf>
    <xf numFmtId="0" fontId="1" fillId="0" borderId="20" xfId="171" applyFont="1" applyBorder="1" applyNumberFormat="1">
      <alignment horizontal="center" vertical="center" wrapText="1"/>
    </xf>
    <xf numFmtId="174" fontId="1" fillId="0" borderId="20" xfId="282" applyFont="1" applyBorder="1" applyNumberFormat="1">
      <alignment horizontal="right" vertical="center" wrapText="1"/>
    </xf>
    <xf numFmtId="49" fontId="1" fillId="0" borderId="14" xfId="283" applyFont="1" applyBorder="1" applyNumberFormat="1">
      <alignment horizontal="center" vertical="top" wrapText="1"/>
    </xf>
    <xf numFmtId="3" fontId="1" fillId="0" borderId="14" xfId="284" applyFont="1" applyBorder="1" applyNumberFormat="1">
      <alignment horizontal="center" vertical="top" wrapText="1"/>
    </xf>
    <xf numFmtId="0" fontId="1" fillId="0" borderId="14" xfId="285" applyFont="1" applyBorder="1" applyNumberFormat="1">
      <alignment horizontal="center" vertical="top" wrapText="1"/>
    </xf>
    <xf numFmtId="3" fontId="1" fillId="0" borderId="14" xfId="286" applyFont="1" applyBorder="1" applyNumberFormat="1">
      <alignment horizontal="right" vertical="top" wrapText="1"/>
    </xf>
    <xf numFmtId="3" fontId="1" fillId="0" borderId="0" xfId="287" applyFont="1" applyNumberFormat="1">
      <alignment horizontal="center" vertical="top" wrapText="1"/>
    </xf>
    <xf numFmtId="49" fontId="1" fillId="6" borderId="30" xfId="288" applyFont="1" applyFill="1" applyBorder="1" applyNumberFormat="1">
      <alignment horizontal="center" vertical="center" wrapText="1"/>
    </xf>
    <xf numFmtId="49" fontId="1" fillId="6" borderId="22" xfId="289" applyFont="1" applyFill="1" applyBorder="1" applyNumberFormat="1">
      <alignment vertical="top" wrapText="1"/>
    </xf>
    <xf numFmtId="172" fontId="1" fillId="0" borderId="22" xfId="290" applyFont="1" applyBorder="1" applyNumberFormat="1">
      <alignment horizontal="right" vertical="center" wrapText="1"/>
    </xf>
    <xf numFmtId="172" fontId="1" fillId="7" borderId="22" xfId="291" applyFont="1" applyFill="1" applyBorder="1" applyNumberFormat="1">
      <alignment horizontal="right" vertical="center" wrapText="1"/>
    </xf>
    <xf numFmtId="172" fontId="1" fillId="0" borderId="0" xfId="292" applyFont="1" applyNumberFormat="1">
      <alignment horizontal="center" vertical="center" wrapText="1"/>
    </xf>
    <xf numFmtId="49" fontId="1" fillId="6" borderId="16" xfId="293" applyFont="1" applyFill="1" applyBorder="1" applyNumberFormat="1">
      <alignment horizontal="center" vertical="center" wrapText="1"/>
    </xf>
    <xf numFmtId="172" fontId="1" fillId="0" borderId="16" xfId="294" applyFont="1" applyBorder="1" applyNumberFormat="1">
      <alignment horizontal="right" vertical="center" wrapText="1"/>
    </xf>
    <xf numFmtId="0" fontId="1" fillId="0" borderId="16" xfId="107" applyFont="1" applyBorder="1" applyNumberFormat="1">
      <alignment horizontal="center" vertical="center" wrapText="1"/>
    </xf>
    <xf numFmtId="3" fontId="1" fillId="0" borderId="16" xfId="295" applyFont="1" applyBorder="1" applyNumberFormat="1">
      <alignment horizontal="right" vertical="center" wrapText="1"/>
    </xf>
    <xf numFmtId="49" fontId="17" fillId="0" borderId="0" xfId="296" applyFont="1" applyNumberFormat="1">
      <alignment vertical="top"/>
    </xf>
    <xf numFmtId="49" fontId="1" fillId="0" borderId="16" xfId="297" applyFont="1" applyBorder="1" applyNumberFormat="1">
      <alignment horizontal="left" vertical="top" wrapText="1" indent="1"/>
    </xf>
    <xf numFmtId="49" fontId="1" fillId="0" borderId="0" xfId="298" applyFont="1" applyNumberFormat="1">
      <alignment horizontal="left" vertical="top" wrapText="1" indent="1"/>
    </xf>
    <xf numFmtId="10" fontId="1" fillId="5" borderId="16" xfId="299" applyFont="1" applyFill="1" applyBorder="1" applyNumberFormat="1">
      <alignment horizontal="right" vertical="center" wrapText="1"/>
      <protection locked="0"/>
    </xf>
    <xf numFmtId="3" fontId="1" fillId="7" borderId="16" xfId="300" applyFont="1" applyFill="1" applyBorder="1" applyNumberFormat="1">
      <alignment horizontal="right" vertical="center" wrapText="1"/>
    </xf>
    <xf numFmtId="3" fontId="1" fillId="5" borderId="16" xfId="301" applyFont="1" applyFill="1" applyBorder="1" applyNumberFormat="1">
      <alignment horizontal="right" vertical="center" wrapText="1"/>
      <protection locked="0"/>
    </xf>
    <xf numFmtId="2" fontId="1" fillId="0" borderId="16" xfId="302" applyFont="1" applyBorder="1" applyNumberFormat="1">
      <alignment horizontal="right" vertical="center" wrapText="1"/>
    </xf>
    <xf numFmtId="2" fontId="1" fillId="9" borderId="16" xfId="303" applyFont="1" applyFill="1" applyBorder="1" applyNumberFormat="1">
      <alignment horizontal="right" vertical="center" wrapText="1"/>
    </xf>
    <xf numFmtId="49" fontId="1" fillId="0" borderId="16" xfId="304" applyFont="1" applyBorder="1" applyNumberFormat="1">
      <alignment horizontal="left" vertical="top" wrapText="1" indent="2"/>
    </xf>
    <xf numFmtId="49" fontId="1" fillId="0" borderId="0" xfId="305" applyFont="1" applyNumberFormat="1">
      <alignment horizontal="left" vertical="top" wrapText="1" indent="2"/>
    </xf>
    <xf numFmtId="1" fontId="1" fillId="5" borderId="16" xfId="306" applyFont="1" applyFill="1" applyBorder="1" applyNumberFormat="1">
      <alignment horizontal="right" vertical="center" wrapText="1"/>
      <protection locked="0"/>
    </xf>
    <xf numFmtId="49" fontId="1" fillId="6" borderId="16" xfId="307" applyFont="1" applyFill="1" applyBorder="1" applyNumberFormat="1">
      <alignment vertical="top" wrapText="1"/>
    </xf>
    <xf numFmtId="172" fontId="1" fillId="7" borderId="16" xfId="308" applyFont="1" applyFill="1" applyBorder="1" applyNumberFormat="1">
      <alignment horizontal="right" vertical="center" wrapText="1"/>
    </xf>
    <xf numFmtId="4" fontId="1" fillId="0" borderId="16" xfId="309" applyFont="1" applyBorder="1" applyNumberFormat="1">
      <alignment horizontal="right" vertical="center" wrapText="1"/>
    </xf>
    <xf numFmtId="49" fontId="1" fillId="0" borderId="16" xfId="310" applyFont="1" applyBorder="1" applyNumberFormat="1">
      <alignment vertical="top" wrapText="1"/>
    </xf>
    <xf numFmtId="0" fontId="1" fillId="0" borderId="16" xfId="311" applyFont="1" applyBorder="1" applyNumberFormat="1">
      <alignment horizontal="left" vertical="top" wrapText="1" indent="1"/>
    </xf>
    <xf numFmtId="0" fontId="1" fillId="0" borderId="0" xfId="312" applyFont="1" applyNumberFormat="1">
      <alignment horizontal="left" vertical="top" wrapText="1" indent="1"/>
    </xf>
    <xf numFmtId="174" fontId="1" fillId="0" borderId="0" xfId="313" applyFont="1" applyNumberFormat="1">
      <alignment vertical="top" wrapText="1"/>
    </xf>
    <xf numFmtId="0" fontId="28" fillId="9" borderId="0" xfId="154" applyFont="1" applyFill="1" applyNumberFormat="1">
      <alignment vertical="top" wrapText="1"/>
    </xf>
    <xf numFmtId="0" fontId="1" fillId="9" borderId="18" xfId="155" applyFont="1" applyFill="1" applyBorder="1" applyNumberFormat="1">
      <alignment horizontal="left" wrapText="1"/>
    </xf>
    <xf numFmtId="49" fontId="1" fillId="0" borderId="18" xfId="314" applyFont="1" applyBorder="1" applyNumberFormat="1">
      <alignment horizontal="left"/>
    </xf>
    <xf numFmtId="0" fontId="1" fillId="0" borderId="15" xfId="157" applyFont="1" applyBorder="1" applyNumberFormat="1">
      <alignment horizontal="left" vertical="top" wrapText="1" indent="2"/>
    </xf>
    <xf numFmtId="0" fontId="1" fillId="0" borderId="0" xfId="158" applyFont="1" applyNumberFormat="1">
      <alignment horizontal="left" vertical="top" wrapText="1" indent="2"/>
    </xf>
    <xf numFmtId="0" fontId="1" fillId="9" borderId="0" xfId="315" applyFont="1" applyFill="1" applyNumberFormat="1">
      <alignment vertical="top" wrapText="1"/>
    </xf>
    <xf numFmtId="0" fontId="1" fillId="0" borderId="0" xfId="316" applyFont="1" applyNumberFormat="1">
      <alignment horizontal="center" vertical="top" wrapText="1"/>
    </xf>
    <xf numFmtId="0" fontId="27" fillId="9" borderId="0" xfId="152" applyFont="1" applyFill="1" applyNumberFormat="1">
      <alignment horizontal="center" vertical="top" wrapText="1"/>
    </xf>
    <xf numFmtId="0" fontId="2" fillId="9" borderId="0" xfId="317" applyFont="1" applyFill="1" applyNumberFormat="1">
      <alignment horizontal="left" vertical="top" indent="1"/>
    </xf>
    <xf numFmtId="0" fontId="1" fillId="0" borderId="0" xfId="318" applyFont="1" applyNumberFormat="1">
      <alignment vertical="top"/>
    </xf>
    <xf numFmtId="0" fontId="2" fillId="9" borderId="0" xfId="319" applyFont="1" applyFill="1" applyNumberFormat="1">
      <alignment horizontal="right" vertical="top"/>
    </xf>
    <xf numFmtId="49" fontId="1" fillId="0" borderId="0" xfId="320" applyFont="1" applyNumberFormat="1">
      <alignment horizontal="center" vertical="top"/>
    </xf>
    <xf numFmtId="49" fontId="27" fillId="0" borderId="0" xfId="321" applyFont="1" applyNumberFormat="1">
      <alignment vertical="center" wrapText="1"/>
    </xf>
    <xf numFmtId="49" fontId="27" fillId="0" borderId="0" xfId="322" applyFont="1" applyNumberFormat="1">
      <alignment vertical="top" wrapText="1"/>
    </xf>
    <xf numFmtId="49" fontId="27" fillId="9" borderId="0" xfId="323" applyFont="1" applyFill="1" applyNumberFormat="1">
      <alignment vertical="top" wrapText="1"/>
    </xf>
    <xf numFmtId="1" fontId="1" fillId="9" borderId="0" xfId="324" applyFont="1" applyFill="1" applyNumberFormat="1">
      <alignment horizontal="center" vertical="center" wrapText="1"/>
    </xf>
    <xf numFmtId="49" fontId="1" fillId="0" borderId="14" xfId="325" applyFont="1" applyBorder="1" applyNumberFormat="1">
      <alignment horizontal="left" vertical="center" wrapText="1" indent="1"/>
    </xf>
    <xf numFmtId="49" fontId="1" fillId="0" borderId="0" xfId="213" applyFont="1" applyNumberFormat="1">
      <alignment vertical="center" wrapText="1"/>
    </xf>
    <xf numFmtId="49" fontId="1" fillId="0" borderId="0" xfId="326" applyFont="1" applyNumberFormat="1">
      <alignment horizontal="left" vertical="center" wrapText="1" indent="1"/>
    </xf>
    <xf numFmtId="49" fontId="2" fillId="0" borderId="0" xfId="327" applyFont="1" applyNumberFormat="1">
      <alignment vertical="top" wrapText="1"/>
    </xf>
    <xf numFmtId="1" fontId="1" fillId="0" borderId="15" xfId="328" applyFont="1" applyBorder="1" applyNumberFormat="1">
      <alignment vertical="center" wrapText="1"/>
    </xf>
    <xf numFmtId="0" fontId="1" fillId="0" borderId="15" xfId="329" applyFont="1" applyBorder="1" applyNumberFormat="1">
      <alignment vertical="center" wrapText="1"/>
    </xf>
    <xf numFmtId="1" fontId="1" fillId="0" borderId="26" xfId="330" applyFont="1" applyBorder="1" applyNumberFormat="1">
      <alignment horizontal="center" vertical="center" wrapText="1"/>
    </xf>
    <xf numFmtId="1" fontId="1" fillId="0" borderId="14" xfId="331" applyFont="1" applyBorder="1" applyNumberFormat="1">
      <alignment horizontal="center" vertical="center" wrapText="1"/>
    </xf>
    <xf numFmtId="1" fontId="1" fillId="0" borderId="27" xfId="332" applyFont="1" applyBorder="1" applyNumberFormat="1">
      <alignment horizontal="center" vertical="center" wrapText="1"/>
    </xf>
    <xf numFmtId="172" fontId="1" fillId="0" borderId="0" xfId="333" applyFont="1" applyNumberFormat="1">
      <alignment vertical="center"/>
    </xf>
    <xf numFmtId="49" fontId="1" fillId="0" borderId="22" xfId="118" applyFont="1" applyBorder="1" applyNumberFormat="1">
      <alignment horizontal="center" vertical="center" wrapText="1"/>
    </xf>
    <xf numFmtId="0" fontId="1" fillId="6" borderId="16" xfId="334" applyFont="1" applyFill="1" applyBorder="1" applyNumberFormat="1">
      <alignment vertical="center" wrapText="1"/>
    </xf>
    <xf numFmtId="172" fontId="1" fillId="0" borderId="0" xfId="335" applyFont="1" applyNumberFormat="1">
      <alignment vertical="top" wrapText="1"/>
    </xf>
    <xf numFmtId="174" fontId="1" fillId="0" borderId="0" xfId="336" applyFont="1" applyNumberFormat="1">
      <alignment vertical="top"/>
    </xf>
    <xf numFmtId="0" fontId="1" fillId="0" borderId="16" xfId="164" applyFont="1" applyBorder="1" applyNumberFormat="1">
      <alignment horizontal="left" vertical="center" wrapText="1" indent="1"/>
    </xf>
    <xf numFmtId="172" fontId="1" fillId="0" borderId="0" xfId="337" applyFont="1" applyNumberFormat="1">
      <alignment horizontal="left" vertical="top" wrapText="1" indent="1"/>
    </xf>
    <xf numFmtId="4" fontId="1" fillId="5" borderId="16" xfId="338" applyFont="1" applyFill="1" applyBorder="1" applyNumberFormat="1">
      <alignment horizontal="right" vertical="center" wrapText="1"/>
      <protection locked="0"/>
    </xf>
    <xf numFmtId="4" fontId="1" fillId="7" borderId="16" xfId="339" applyFont="1" applyFill="1" applyBorder="1" applyNumberFormat="1">
      <alignment horizontal="right" vertical="center" wrapText="1"/>
    </xf>
    <xf numFmtId="172" fontId="17" fillId="0" borderId="0" xfId="340" applyFont="1" applyNumberFormat="1">
      <alignment vertical="top"/>
    </xf>
    <xf numFmtId="0" fontId="1" fillId="0" borderId="16" xfId="341" applyFont="1" applyBorder="1" applyNumberFormat="1">
      <alignment horizontal="left" vertical="center" wrapText="1" indent="2"/>
    </xf>
    <xf numFmtId="172" fontId="1" fillId="0" borderId="0" xfId="342" applyFont="1" applyNumberFormat="1">
      <alignment horizontal="left" vertical="top" wrapText="1" indent="2"/>
    </xf>
    <xf numFmtId="0" fontId="1" fillId="6" borderId="16" xfId="343" applyFont="1" applyFill="1" applyBorder="1" applyNumberFormat="1">
      <alignment horizontal="left" vertical="center" wrapText="1"/>
    </xf>
    <xf numFmtId="175" fontId="1" fillId="0" borderId="16" xfId="344" applyFont="1" applyBorder="1" applyNumberFormat="1">
      <alignment horizontal="right" vertical="center" wrapText="1"/>
    </xf>
    <xf numFmtId="172" fontId="1" fillId="0" borderId="0" xfId="345" applyFont="1" applyNumberFormat="1">
      <alignment vertical="top"/>
    </xf>
    <xf numFmtId="0" fontId="1" fillId="0" borderId="0" xfId="346" applyFont="1" applyNumberFormat="1">
      <alignment horizontal="left" vertical="center" wrapText="1" indent="2"/>
    </xf>
    <xf numFmtId="0" fontId="1" fillId="0" borderId="0" xfId="347" applyFont="1" applyNumberFormat="1">
      <alignment horizontal="center" wrapText="1"/>
    </xf>
    <xf numFmtId="176" fontId="2" fillId="0" borderId="0" xfId="348" applyFont="1" applyNumberFormat="1">
      <alignment horizontal="center" wrapText="1"/>
    </xf>
    <xf numFmtId="176" fontId="2" fillId="9" borderId="0" xfId="349" applyFont="1" applyFill="1" applyNumberFormat="1">
      <alignment horizontal="center" wrapText="1"/>
    </xf>
    <xf numFmtId="0" fontId="1" fillId="0" borderId="0" xfId="350" applyFont="1" applyNumberFormat="1">
      <alignment horizontal="left" wrapText="1" indent="2"/>
    </xf>
    <xf numFmtId="1" fontId="1" fillId="0" borderId="0" xfId="351" applyFont="1" applyNumberFormat="1">
      <alignment horizontal="center" vertical="center" wrapText="1"/>
    </xf>
    <xf numFmtId="1" fontId="1" fillId="0" borderId="0" xfId="352" applyFont="1" applyNumberFormat="1">
      <alignment vertical="center" wrapText="1"/>
    </xf>
    <xf numFmtId="0" fontId="1" fillId="0" borderId="0" xfId="353" applyFont="1" applyNumberFormat="1">
      <alignment vertical="center" wrapText="1"/>
    </xf>
    <xf numFmtId="49" fontId="1" fillId="0" borderId="14" xfId="354" applyFont="1" applyBorder="1" applyNumberFormat="1">
      <alignment horizontal="center" vertical="center" wrapText="1"/>
    </xf>
    <xf numFmtId="49" fontId="1" fillId="9" borderId="0" xfId="355" applyFont="1" applyFill="1" applyNumberFormat="1">
      <alignment horizontal="center" vertical="top" wrapText="1"/>
    </xf>
    <xf numFmtId="49" fontId="1" fillId="6" borderId="22" xfId="356" applyFont="1" applyFill="1" applyBorder="1" applyNumberFormat="1">
      <alignment horizontal="center" vertical="center" wrapText="1"/>
    </xf>
    <xf numFmtId="0" fontId="1" fillId="6" borderId="22" xfId="357" applyFont="1" applyFill="1" applyBorder="1" applyNumberFormat="1">
      <alignment vertical="center" wrapText="1"/>
    </xf>
    <xf numFmtId="3" fontId="1" fillId="7" borderId="22" xfId="358" applyFont="1" applyFill="1" applyBorder="1" applyNumberFormat="1">
      <alignment horizontal="right" vertical="center" wrapText="1"/>
    </xf>
    <xf numFmtId="172" fontId="1" fillId="9" borderId="0" xfId="359" applyFont="1" applyFill="1" applyNumberFormat="1">
      <alignment horizontal="center" vertical="center" wrapText="1"/>
    </xf>
    <xf numFmtId="174" fontId="17" fillId="0" borderId="0" xfId="360" applyFont="1" applyNumberFormat="1">
      <alignment vertical="top"/>
    </xf>
    <xf numFmtId="177" fontId="1" fillId="5" borderId="16" xfId="361" applyFont="1" applyFill="1" applyBorder="1" applyNumberFormat="1">
      <alignment horizontal="right" vertical="center" wrapText="1"/>
      <protection locked="0"/>
    </xf>
    <xf numFmtId="172" fontId="1" fillId="0" borderId="0" xfId="362" applyFont="1" applyNumberFormat="1">
      <alignment horizontal="left" vertical="top" wrapText="1"/>
    </xf>
    <xf numFmtId="177" fontId="1" fillId="0" borderId="16" xfId="363" applyFont="1" applyBorder="1" applyNumberFormat="1">
      <alignment horizontal="right" vertical="center" wrapText="1"/>
    </xf>
    <xf numFmtId="176" fontId="1" fillId="0" borderId="16" xfId="364" applyFont="1" applyBorder="1" applyNumberFormat="1">
      <alignment horizontal="right" vertical="center" wrapText="1"/>
    </xf>
    <xf numFmtId="0" fontId="1" fillId="0" borderId="16" xfId="144" applyFont="1" applyBorder="1" applyNumberFormat="1">
      <alignment vertical="center" wrapText="1"/>
    </xf>
    <xf numFmtId="0" fontId="27" fillId="0" borderId="0" xfId="365" applyFont="1" applyNumberFormat="1">
      <alignment horizontal="center" vertical="top" wrapText="1"/>
    </xf>
    <xf numFmtId="0" fontId="2" fillId="9" borderId="0" xfId="366" applyFont="1" applyFill="1" applyNumberFormat="1">
      <alignment horizontal="center" vertical="center"/>
    </xf>
    <xf numFmtId="0" fontId="21" fillId="0" borderId="0" xfId="367" applyFont="1" applyNumberFormat="1"/>
    <xf numFmtId="0" fontId="2" fillId="0" borderId="0" xfId="160" applyFont="1" applyNumberFormat="1">
      <alignment horizontal="left"/>
    </xf>
    <xf numFmtId="0" fontId="21" fillId="0" borderId="14" xfId="368" applyFont="1" applyBorder="1" applyNumberFormat="1">
      <alignment horizontal="left" vertical="center" wrapText="1" indent="1"/>
    </xf>
    <xf numFmtId="0" fontId="1" fillId="10" borderId="16" xfId="369" applyFont="1" applyFill="1" applyBorder="1" applyNumberFormat="1">
      <alignment horizontal="center" vertical="center" wrapText="1"/>
    </xf>
    <xf numFmtId="0" fontId="24" fillId="0" borderId="0" xfId="370" applyFont="1" applyNumberFormat="1">
      <alignment horizontal="center" vertical="center"/>
    </xf>
    <xf numFmtId="0" fontId="1" fillId="0" borderId="16" xfId="371" applyFont="1" applyBorder="1" applyNumberFormat="1">
      <alignment horizontal="left" vertical="center" wrapText="1"/>
    </xf>
    <xf numFmtId="175" fontId="1" fillId="7" borderId="16" xfId="372" applyFont="1" applyFill="1" applyBorder="1" applyNumberFormat="1">
      <alignment horizontal="right" vertical="center" wrapText="1" indent="1"/>
    </xf>
    <xf numFmtId="0" fontId="27" fillId="9" borderId="0" xfId="184" applyFont="1" applyFill="1" applyNumberFormat="1">
      <alignment vertical="top" wrapText="1"/>
    </xf>
    <xf numFmtId="0" fontId="1" fillId="0" borderId="0" xfId="373" applyFont="1" applyNumberFormat="1">
      <alignment horizontal="left" vertical="top" wrapText="1"/>
    </xf>
    <xf numFmtId="0" fontId="1" fillId="0" borderId="0" xfId="86" applyFont="1" applyNumberFormat="1">
      <alignment horizontal="left" wrapText="1"/>
    </xf>
    <xf numFmtId="175" fontId="15" fillId="5" borderId="16" xfId="87" applyFont="1" applyFill="1" applyBorder="1" applyNumberFormat="1">
      <alignment horizontal="right" vertical="center" wrapText="1" indent="1"/>
      <protection locked="0"/>
    </xf>
    <xf numFmtId="0" fontId="19" fillId="0" borderId="0" xfId="88" applyFont="1" applyNumberFormat="1">
      <alignment vertical="top"/>
    </xf>
    <xf numFmtId="0" fontId="1" fillId="0" borderId="0" xfId="89" applyFont="1" applyNumberFormat="1">
      <alignment horizontal="left" wrapText="1"/>
    </xf>
    <xf numFmtId="0" fontId="19" fillId="0" borderId="0" xfId="90" applyFont="1" applyNumberFormat="1">
      <alignment vertical="top"/>
    </xf>
    <xf numFmtId="0" fontId="20" fillId="0" borderId="0" xfId="91" applyFont="1" applyNumberFormat="1">
      <alignment horizontal="center" vertical="center" wrapText="1"/>
    </xf>
    <xf numFmtId="0" fontId="1" fillId="0" borderId="0" xfId="92" applyFont="1" applyNumberFormat="1">
      <alignment horizontal="left" vertical="center" wrapText="1" indent="3"/>
    </xf>
    <xf numFmtId="0" fontId="17" fillId="0" borderId="0" xfId="93" applyFont="1" applyNumberFormat="1">
      <alignment vertical="center" wrapText="1"/>
    </xf>
    <xf numFmtId="0" fontId="21" fillId="0" borderId="0" xfId="94" applyFont="1" applyNumberFormat="1">
      <alignment horizontal="left" wrapText="1"/>
    </xf>
    <xf numFmtId="0" fontId="20" fillId="0" borderId="0" xfId="97" applyFont="1" applyNumberFormat="1">
      <alignment horizontal="center" vertical="center" wrapText="1"/>
    </xf>
    <xf numFmtId="0" fontId="1" fillId="0" borderId="0" xfId="98" applyFont="1" applyNumberFormat="1">
      <alignment horizontal="left" wrapText="1" indent="3"/>
    </xf>
    <xf numFmtId="49" fontId="2" fillId="0" borderId="0" xfId="100" applyFont="1" applyNumberFormat="1">
      <alignment horizontal="right" wrapText="1"/>
    </xf>
    <xf numFmtId="0" fontId="20" fillId="0" borderId="0" xfId="101" applyFont="1" applyNumberFormat="1">
      <alignment horizontal="left" wrapText="1"/>
    </xf>
    <xf numFmtId="49" fontId="2" fillId="0" borderId="0" xfId="102" applyFont="1" applyNumberFormat="1">
      <alignment horizontal="right" wrapText="1"/>
    </xf>
    <xf numFmtId="0" fontId="1" fillId="0" borderId="14" xfId="103" applyFont="1" applyBorder="1" applyNumberFormat="1">
      <alignment horizontal="left" vertical="center" wrapText="1" indent="1"/>
    </xf>
    <xf numFmtId="49" fontId="21" fillId="0" borderId="14" xfId="104" applyFont="1" applyBorder="1" applyNumberFormat="1">
      <alignment vertical="top"/>
    </xf>
    <xf numFmtId="0" fontId="1" fillId="0" borderId="14" xfId="105" applyFont="1" applyBorder="1" applyNumberFormat="1">
      <alignment horizontal="left" vertical="center" wrapText="1" indent="1"/>
    </xf>
    <xf numFmtId="49" fontId="21" fillId="0" borderId="0" xfId="106" applyFont="1" applyNumberFormat="1">
      <alignment vertical="top"/>
    </xf>
    <xf numFmtId="0" fontId="1" fillId="0" borderId="16" xfId="108" applyFont="1" applyBorder="1" applyNumberFormat="1">
      <alignment horizontal="center" vertical="center"/>
    </xf>
    <xf numFmtId="0" fontId="1" fillId="0" borderId="16" xfId="110" applyFont="1" applyBorder="1" applyNumberFormat="1">
      <alignment horizontal="center" vertical="center" wrapText="1"/>
    </xf>
    <xf numFmtId="49" fontId="1" fillId="10" borderId="18" xfId="111" applyFont="1" applyFill="1" applyBorder="1" applyNumberFormat="1">
      <alignment horizontal="center" vertical="center" wrapText="1"/>
    </xf>
    <xf numFmtId="49" fontId="1" fillId="10" borderId="19" xfId="112" applyFont="1" applyFill="1" applyBorder="1" applyNumberFormat="1">
      <alignment horizontal="center" vertical="center" wrapText="1"/>
    </xf>
    <xf numFmtId="49" fontId="1" fillId="10" borderId="18" xfId="113" applyFont="1" applyFill="1" applyBorder="1" applyNumberFormat="1">
      <alignment horizontal="center" vertical="center" wrapText="1"/>
    </xf>
    <xf numFmtId="0" fontId="1" fillId="0" borderId="0" xfId="114" applyFont="1" applyNumberFormat="1">
      <alignment horizontal="center" vertical="center"/>
    </xf>
    <xf numFmtId="0" fontId="21" fillId="0" borderId="0" xfId="115" applyFont="1" applyNumberFormat="1">
      <alignment horizontal="center" vertical="center"/>
    </xf>
    <xf numFmtId="49" fontId="1" fillId="0" borderId="21" xfId="117" applyFont="1" applyBorder="1" applyNumberFormat="1">
      <alignment horizontal="center" vertical="center" wrapText="1"/>
    </xf>
    <xf numFmtId="0" fontId="23" fillId="0" borderId="0" xfId="119" applyFont="1" applyNumberFormat="1">
      <alignment horizontal="center" vertical="center" wrapText="1"/>
    </xf>
    <xf numFmtId="0" fontId="23" fillId="0" borderId="0" xfId="120" applyFont="1" applyNumberFormat="1">
      <alignment horizontal="center" vertical="center" wrapText="1"/>
    </xf>
    <xf numFmtId="0" fontId="23" fillId="9" borderId="0" xfId="121" applyFont="1" applyFill="1" applyNumberFormat="1">
      <alignment horizontal="center" vertical="center" wrapText="1"/>
    </xf>
    <xf numFmtId="0" fontId="23" fillId="9" borderId="0" xfId="122" applyFont="1" applyFill="1" applyNumberFormat="1">
      <alignment horizontal="center" vertical="center" wrapText="1"/>
    </xf>
    <xf numFmtId="0" fontId="24" fillId="0" borderId="20" xfId="123" applyFont="1" applyBorder="1" applyNumberFormat="1">
      <alignment horizontal="center" vertical="center" wrapText="1"/>
    </xf>
    <xf numFmtId="0" fontId="24" fillId="0" borderId="20" xfId="124" applyFont="1" applyBorder="1" applyNumberFormat="1">
      <alignment horizontal="left" vertical="center" wrapText="1" indent="3"/>
    </xf>
    <xf numFmtId="0" fontId="1" fillId="0" borderId="20" xfId="125" applyFont="1" applyBorder="1" applyNumberFormat="1">
      <alignment horizontal="left" wrapText="1"/>
    </xf>
    <xf numFmtId="0" fontId="1" fillId="0" borderId="20" xfId="126" applyFont="1" applyBorder="1" applyNumberFormat="1">
      <alignment horizontal="left" wrapText="1"/>
    </xf>
    <xf numFmtId="0" fontId="24" fillId="0" borderId="20" xfId="127" applyFont="1" applyBorder="1" applyNumberFormat="1">
      <alignment horizontal="center" vertical="center" wrapText="1"/>
    </xf>
    <xf numFmtId="0" fontId="60" fillId="0" borderId="0" xfId="0" applyFont="1">
      <alignment vertical="top"/>
    </xf>
    <xf numFmtId="0" fontId="60" fillId="0" borderId="0" xfId="0" applyFont="1">
      <alignment vertical="top"/>
    </xf>
    <xf numFmtId="49" fontId="33" fillId="0" borderId="8" xfId="0" applyFont="1" applyBorder="1" applyNumberFormat="1">
      <alignment horizontal="right" vertical="center" wrapText="1" indent="1"/>
    </xf>
    <xf numFmtId="49" fontId="1" fillId="0" borderId="16" xfId="0" applyFont="1" applyBorder="1" applyNumberFormat="1">
      <alignment horizontal="center" vertical="center" wrapText="1"/>
    </xf>
    <xf numFmtId="49" fontId="1" fillId="5" borderId="16" xfId="0" applyFont="1" applyFill="1" applyBorder="1" applyNumberFormat="1">
      <alignment horizontal="left" vertical="center" wrapText="1"/>
      <protection locked="0"/>
    </xf>
    <xf numFmtId="0" fontId="1" fillId="5" borderId="16" xfId="0" applyFont="1" applyFill="1" applyBorder="1" applyNumberFormat="1">
      <alignment horizontal="center" vertical="center" wrapText="1"/>
      <protection locked="0"/>
    </xf>
    <xf numFmtId="1" fontId="1" fillId="5" borderId="26" xfId="0" applyFont="1" applyFill="1" applyBorder="1" applyNumberFormat="1">
      <alignment horizontal="right" vertical="center" wrapText="1"/>
      <protection locked="0"/>
    </xf>
    <xf numFmtId="49" fontId="1" fillId="8" borderId="16" xfId="0" applyFont="1" applyFill="1" applyBorder="1" applyNumberFormat="1">
      <alignment horizontal="center" vertical="center" wrapText="1"/>
      <protection locked="0"/>
    </xf>
    <xf numFmtId="0" fontId="1" fillId="8" borderId="27" xfId="0" applyFont="1" applyFill="1" applyBorder="1" applyNumberFormat="1">
      <alignment horizontal="center" vertical="center" wrapText="1"/>
      <protection locked="0"/>
    </xf>
    <xf numFmtId="171" fontId="1" fillId="8" borderId="16" xfId="0" applyFont="1" applyFill="1" applyBorder="1" applyNumberFormat="1">
      <alignment horizontal="right" vertical="center" wrapText="1" indent="1"/>
      <protection locked="0"/>
    </xf>
    <xf numFmtId="3" fontId="1" fillId="7" borderId="16" xfId="0" applyFont="1" applyFill="1" applyBorder="1" applyNumberFormat="1">
      <alignment horizontal="right" vertical="center" wrapText="1" indent="1"/>
    </xf>
    <xf numFmtId="3" fontId="1" fillId="8" borderId="16" xfId="0" applyFont="1" applyFill="1" applyBorder="1" applyNumberFormat="1">
      <alignment horizontal="right" vertical="center" wrapText="1" indent="1"/>
      <protection locked="0"/>
    </xf>
    <xf numFmtId="49" fontId="1" fillId="5" borderId="16" xfId="0" applyFont="1" applyFill="1" applyBorder="1" applyNumberFormat="1">
      <alignment horizontal="right" vertical="center" wrapText="1"/>
      <protection locked="0"/>
    </xf>
    <xf numFmtId="49" fontId="1" fillId="8" borderId="16" xfId="0" applyFont="1" applyFill="1" applyBorder="1" applyNumberFormat="1">
      <alignment horizontal="right" vertical="center" wrapText="1" indent="1"/>
      <protection locked="0"/>
    </xf>
    <xf numFmtId="0" fontId="21" fillId="0" borderId="0" xfId="0" applyFont="1" applyNumberFormat="1">
      <alignment horizontal="left"/>
    </xf>
    <xf numFmtId="0" fontId="22" fillId="0" borderId="0" xfId="0" applyFont="1" applyNumberFormat="1">
      <alignment horizontal="left"/>
    </xf>
    <xf numFmtId="49" fontId="1" fillId="5" borderId="16" xfId="0" applyFont="1" applyFill="1" applyBorder="1" applyNumberFormat="1">
      <alignment horizontal="center" vertical="center" wrapText="1"/>
      <protection locked="0"/>
    </xf>
    <xf numFmtId="0" fontId="1" fillId="5" borderId="27" xfId="0" applyFont="1" applyFill="1" applyBorder="1" applyNumberFormat="1">
      <alignment horizontal="center" vertical="center" wrapText="1"/>
      <protection locked="0"/>
    </xf>
    <xf numFmtId="171" fontId="1" fillId="5" borderId="16" xfId="0" applyFont="1" applyFill="1" applyBorder="1" applyNumberFormat="1">
      <alignment horizontal="right" vertical="center" wrapText="1" indent="1"/>
      <protection locked="0"/>
    </xf>
    <xf numFmtId="3" fontId="1" fillId="5" borderId="16" xfId="0" applyFont="1" applyFill="1" applyBorder="1" applyNumberFormat="1">
      <alignment horizontal="right" vertical="center" wrapText="1" indent="1"/>
      <protection locked="0"/>
    </xf>
    <xf numFmtId="3" fontId="1" fillId="5" borderId="16" xfId="0" applyFont="1" applyFill="1" applyBorder="1" applyNumberFormat="1">
      <alignment horizontal="right" wrapText="1" indent="1"/>
      <protection locked="0"/>
    </xf>
    <xf numFmtId="3" fontId="1" fillId="7" borderId="16" xfId="0" applyFont="1" applyFill="1" applyBorder="1" applyNumberFormat="1">
      <alignment horizontal="right" wrapText="1" indent="1"/>
    </xf>
    <xf numFmtId="49" fontId="15" fillId="5" borderId="16" xfId="0" applyFont="1" applyFill="1" applyBorder="1" applyNumberFormat="1">
      <alignment horizontal="right" vertical="center" wrapText="1" indent="1"/>
      <protection locked="0"/>
    </xf>
    <xf numFmtId="0" fontId="24" fillId="0" borderId="0" xfId="128" applyFont="1" applyNumberFormat="1">
      <alignment horizontal="center" vertical="center" wrapText="1"/>
    </xf>
    <xf numFmtId="0" fontId="24" fillId="0" borderId="0" xfId="129" applyFont="1" applyNumberFormat="1">
      <alignment horizontal="left" vertical="center" wrapText="1" indent="3"/>
    </xf>
    <xf numFmtId="0" fontId="24" fillId="0" borderId="0" xfId="130" applyFont="1" applyNumberFormat="1">
      <alignment horizontal="center" vertical="center" wrapText="1"/>
    </xf>
    <xf numFmtId="49" fontId="25" fillId="11" borderId="23" xfId="131" applyFont="1" applyFill="1" applyBorder="1" applyNumberFormat="1">
      <alignment horizontal="right"/>
    </xf>
    <xf numFmtId="49" fontId="26" fillId="11" borderId="24" xfId="132" applyFont="1" applyFill="1" applyBorder="1" applyNumberFormat="1">
      <alignment horizontal="left" vertical="center" indent="1"/>
    </xf>
    <xf numFmtId="49" fontId="1" fillId="11" borderId="24" xfId="133" applyFont="1" applyFill="1" applyBorder="1" applyNumberFormat="1">
      <alignment horizontal="right"/>
    </xf>
    <xf numFmtId="49" fontId="1" fillId="11" borderId="24" xfId="134" applyFont="1" applyFill="1" applyBorder="1" applyNumberFormat="1">
      <alignment horizontal="left" indent="3"/>
    </xf>
    <xf numFmtId="49" fontId="1" fillId="11" borderId="25" xfId="135" applyFont="1" applyFill="1" applyBorder="1" applyNumberFormat="1">
      <alignment horizontal="right"/>
    </xf>
    <xf numFmtId="49" fontId="1" fillId="11" borderId="24" xfId="136" applyFont="1" applyFill="1" applyBorder="1" applyNumberFormat="1">
      <alignment horizontal="right"/>
    </xf>
    <xf numFmtId="0" fontId="21" fillId="0" borderId="0" xfId="137" applyFont="1" applyNumberFormat="1">
      <alignment vertical="top"/>
    </xf>
    <xf numFmtId="49" fontId="1" fillId="11" borderId="26" xfId="138" applyFont="1" applyFill="1" applyBorder="1" applyNumberFormat="1">
      <alignment horizontal="right"/>
    </xf>
    <xf numFmtId="0" fontId="1" fillId="0" borderId="26" xfId="140" applyFont="1" applyBorder="1" applyNumberFormat="1">
      <alignment horizontal="left" vertical="center" wrapText="1"/>
    </xf>
    <xf numFmtId="0" fontId="1" fillId="0" borderId="14" xfId="141" applyFont="1" applyBorder="1" applyNumberFormat="1">
      <alignment horizontal="left" vertical="center" wrapText="1"/>
    </xf>
    <xf numFmtId="0" fontId="1" fillId="0" borderId="27" xfId="142" applyFont="1" applyBorder="1" applyNumberFormat="1">
      <alignment horizontal="left" vertical="center" wrapText="1"/>
    </xf>
    <xf numFmtId="0" fontId="1" fillId="0" borderId="16" xfId="146" applyFont="1" applyBorder="1" applyNumberFormat="1">
      <alignment vertical="center" wrapText="1"/>
    </xf>
    <xf numFmtId="0" fontId="21" fillId="0" borderId="0" xfId="147" applyFont="1" applyNumberFormat="1">
      <alignment vertical="top" wrapText="1"/>
    </xf>
    <xf numFmtId="0" fontId="1" fillId="0" borderId="26" xfId="149" applyFont="1" applyBorder="1" applyNumberFormat="1">
      <alignment vertical="center" wrapText="1"/>
    </xf>
    <xf numFmtId="0" fontId="1" fillId="0" borderId="26" xfId="150" applyFont="1" applyBorder="1" applyNumberFormat="1">
      <alignment horizontal="left" vertical="center" wrapText="1" indent="1"/>
    </xf>
    <xf numFmtId="0" fontId="1" fillId="0" borderId="27" xfId="151" applyFont="1" applyBorder="1" applyNumberFormat="1">
      <alignment horizontal="left" vertical="center" wrapText="1" indent="1"/>
    </xf>
    <xf numFmtId="0" fontId="1" fillId="0" borderId="0" xfId="153" applyFont="1" applyNumberFormat="1">
      <alignment horizontal="left" vertical="top" wrapText="1" indent="3"/>
    </xf>
    <xf numFmtId="0" fontId="29" fillId="0" borderId="0" xfId="159" applyFont="1" applyNumberFormat="1">
      <alignment horizontal="left" wrapText="1"/>
    </xf>
    <xf numFmtId="49" fontId="1" fillId="0" borderId="0" xfId="161" applyFont="1" applyNumberFormat="1">
      <alignment horizontal="left" vertical="center" wrapText="1"/>
    </xf>
    <xf numFmtId="0" fontId="1" fillId="0" borderId="0" xfId="162" applyFont="1" applyNumberFormat="1">
      <alignment horizontal="left" vertical="center" wrapText="1"/>
    </xf>
    <xf numFmtId="0" fontId="29" fillId="0" borderId="0" xfId="163" applyFont="1" applyNumberFormat="1">
      <alignment wrapText="1"/>
    </xf>
    <xf numFmtId="0" fontId="1" fillId="0" borderId="28" xfId="165" applyFont="1" applyBorder="1" applyNumberFormat="1">
      <alignment horizontal="left" vertical="center" wrapText="1" indent="1"/>
    </xf>
    <xf numFmtId="0" fontId="1" fillId="0" borderId="26" xfId="166" applyFont="1" applyBorder="1" applyNumberFormat="1">
      <alignment horizontal="center" vertical="center" wrapText="1"/>
    </xf>
    <xf numFmtId="0" fontId="2" fillId="0" borderId="16" xfId="167" applyFont="1" applyBorder="1" applyNumberFormat="1">
      <alignment horizontal="center" vertical="center" wrapText="1"/>
    </xf>
    <xf numFmtId="0" fontId="1" fillId="0" borderId="29" xfId="168" applyFont="1" applyBorder="1" applyNumberFormat="1">
      <alignment horizontal="left" vertical="center" wrapText="1" indent="1"/>
    </xf>
    <xf numFmtId="0" fontId="1" fillId="0" borderId="30" xfId="169" applyFont="1" applyBorder="1" applyNumberFormat="1">
      <alignment horizontal="center" vertical="center" wrapText="1"/>
    </xf>
    <xf numFmtId="0" fontId="1" fillId="0" borderId="30" xfId="170" applyFont="1" applyBorder="1" applyNumberFormat="1">
      <alignment horizontal="left" vertical="center" wrapText="1" indent="1"/>
    </xf>
    <xf numFmtId="0" fontId="1" fillId="0" borderId="28" xfId="172" applyFont="1" applyBorder="1" applyNumberFormat="1">
      <alignment horizontal="center" vertical="center" wrapText="1"/>
    </xf>
    <xf numFmtId="0" fontId="2" fillId="0" borderId="20" xfId="173" applyFont="1" applyBorder="1" applyNumberFormat="1">
      <alignment horizontal="center" vertical="center" wrapText="1"/>
    </xf>
    <xf numFmtId="0" fontId="28" fillId="0" borderId="0" xfId="174" applyFont="1" applyNumberFormat="1">
      <alignment horizontal="right" vertical="center" wrapText="1"/>
    </xf>
    <xf numFmtId="49" fontId="1" fillId="0" borderId="30" xfId="175" applyFont="1" applyBorder="1" applyNumberFormat="1">
      <alignment horizontal="center" vertical="center" wrapText="1"/>
    </xf>
    <xf numFmtId="49" fontId="1" fillId="0" borderId="16" xfId="176" applyFont="1" applyBorder="1" applyNumberFormat="1">
      <alignment horizontal="left" vertical="center" wrapText="1" indent="1"/>
    </xf>
    <xf numFmtId="3" fontId="1" fillId="10" borderId="30" xfId="177" applyFont="1" applyFill="1" applyBorder="1" applyNumberFormat="1">
      <alignment horizontal="right" vertical="center" wrapText="1" indent="1"/>
    </xf>
    <xf numFmtId="3" fontId="1" fillId="10" borderId="16" xfId="178" applyFont="1" applyFill="1" applyBorder="1" applyNumberFormat="1">
      <alignment horizontal="right" vertical="center" wrapText="1" indent="1"/>
    </xf>
    <xf numFmtId="0" fontId="19" fillId="10" borderId="26" xfId="179" applyFont="1" applyFill="1" applyBorder="1" applyNumberFormat="1">
      <alignment vertical="top"/>
    </xf>
    <xf numFmtId="0" fontId="12" fillId="0" borderId="16" xfId="180" applyFont="1" applyBorder="1" applyNumberFormat="1">
      <alignment horizontal="center" vertical="center" wrapText="1"/>
    </xf>
    <xf numFmtId="3" fontId="1" fillId="7" borderId="30" xfId="181" applyFont="1" applyFill="1" applyBorder="1" applyNumberFormat="1">
      <alignment horizontal="right" vertical="center" wrapText="1" indent="1"/>
    </xf>
    <xf numFmtId="49" fontId="19" fillId="8" borderId="26" xfId="183" applyFont="1" applyFill="1" applyBorder="1" applyNumberFormat="1">
      <alignment vertical="top"/>
      <protection locked="0"/>
    </xf>
    <xf numFmtId="49" fontId="2" fillId="0" borderId="0" xfId="185" applyFont="1" applyNumberFormat="1">
      <alignment horizontal="center" vertical="center" wrapText="1"/>
    </xf>
    <xf numFmtId="174" fontId="17" fillId="9" borderId="0" xfId="374" applyFont="1" applyFill="1" applyNumberFormat="1">
      <alignment horizontal="center" vertical="center"/>
    </xf>
    <xf numFmtId="178" fontId="17" fillId="0" borderId="0" xfId="375" applyFont="1" applyNumberFormat="1">
      <alignment horizontal="center" vertical="center"/>
    </xf>
    <xf numFmtId="0" fontId="1" fillId="9" borderId="18" xfId="376" applyFont="1" applyFill="1" applyBorder="1" applyNumberFormat="1">
      <alignment wrapText="1"/>
    </xf>
    <xf numFmtId="0" fontId="1" fillId="0" borderId="15" xfId="377" applyFont="1" applyBorder="1" applyNumberFormat="1">
      <alignment vertical="top" wrapText="1"/>
    </xf>
    <xf numFmtId="0" fontId="2" fillId="0" borderId="0" xfId="378" applyFont="1" applyNumberFormat="1">
      <alignment horizontal="left" vertical="top" wrapText="1"/>
    </xf>
    <xf numFmtId="49" fontId="26" fillId="0" borderId="0" xfId="379" applyFont="1" applyNumberFormat="1">
      <alignment vertical="top"/>
    </xf>
    <xf numFmtId="49" fontId="37" fillId="0" borderId="0" xfId="380" applyFont="1" applyNumberFormat="1">
      <alignment vertical="top"/>
    </xf>
    <xf numFmtId="0" fontId="17" fillId="0" borderId="0" xfId="381" applyFont="1" applyNumberFormat="1">
      <alignment horizontal="left"/>
    </xf>
    <xf numFmtId="3" fontId="1" fillId="8" borderId="16" xfId="382" applyFont="1" applyFill="1" applyBorder="1" applyNumberFormat="1">
      <alignment horizontal="right" vertical="center" indent="1"/>
      <protection locked="0"/>
    </xf>
    <xf numFmtId="0" fontId="2" fillId="0" borderId="16" xfId="383" applyFont="1" applyBorder="1" applyNumberFormat="1">
      <alignment horizontal="right" vertical="center" wrapText="1"/>
    </xf>
    <xf numFmtId="4" fontId="1" fillId="0" borderId="0" xfId="384" applyFont="1" applyNumberFormat="1">
      <alignment horizontal="center" vertical="center"/>
    </xf>
    <xf numFmtId="49" fontId="2" fillId="0" borderId="0" xfId="385" applyFont="1" applyNumberFormat="1">
      <alignment horizontal="center" vertical="top" wrapText="1"/>
    </xf>
    <xf numFmtId="0" fontId="2" fillId="0" borderId="22" xfId="386" applyFont="1" applyBorder="1" applyNumberFormat="1">
      <alignment horizontal="right" vertical="center" wrapText="1"/>
    </xf>
    <xf numFmtId="172" fontId="2" fillId="7" borderId="22" xfId="387" applyFont="1" applyFill="1" applyBorder="1" applyNumberFormat="1">
      <alignment horizontal="right" vertical="center" wrapText="1" indent="1"/>
    </xf>
    <xf numFmtId="49" fontId="1" fillId="0" borderId="0" xfId="388" applyFont="1" applyNumberFormat="1">
      <alignment horizontal="left" vertical="top"/>
    </xf>
    <xf numFmtId="49" fontId="38" fillId="0" borderId="0" xfId="389" applyFont="1" applyNumberFormat="1">
      <alignment horizontal="left" vertical="top"/>
    </xf>
    <xf numFmtId="49" fontId="1" fillId="0" borderId="34" xfId="390" applyFont="1" applyBorder="1" applyNumberFormat="1"/>
    <xf numFmtId="0" fontId="1" fillId="0" borderId="32" xfId="391" applyFont="1" applyBorder="1" applyNumberFormat="1">
      <alignment vertical="top" wrapText="1"/>
    </xf>
    <xf numFmtId="4" fontId="2" fillId="0" borderId="0" xfId="392" applyFont="1" applyNumberFormat="1">
      <alignment horizontal="center" vertical="center"/>
    </xf>
    <xf numFmtId="0" fontId="21" fillId="0" borderId="0" xfId="393" applyFont="1" applyNumberFormat="1">
      <alignment wrapText="1"/>
    </xf>
    <xf numFmtId="0" fontId="1" fillId="0" borderId="0" xfId="394" applyFont="1" applyNumberFormat="1">
      <alignment horizontal="center" vertical="top"/>
    </xf>
    <xf numFmtId="172" fontId="1" fillId="5" borderId="16" xfId="395" applyFont="1" applyFill="1" applyBorder="1" applyNumberFormat="1">
      <alignment horizontal="right" vertical="center" indent="1"/>
      <protection locked="0"/>
    </xf>
    <xf numFmtId="175" fontId="1" fillId="5" borderId="16" xfId="396" applyFont="1" applyFill="1" applyBorder="1" applyNumberFormat="1">
      <alignment horizontal="right" vertical="center" indent="1"/>
      <protection locked="0"/>
    </xf>
    <xf numFmtId="172" fontId="1" fillId="7" borderId="16" xfId="397" applyFont="1" applyFill="1" applyBorder="1" applyNumberFormat="1">
      <alignment horizontal="right" vertical="center" wrapText="1" indent="1"/>
      <protection locked="0"/>
    </xf>
    <xf numFmtId="49" fontId="1" fillId="0" borderId="20" xfId="398" applyFont="1" applyBorder="1" applyNumberFormat="1">
      <alignment horizontal="left" vertical="center" wrapText="1" indent="1"/>
    </xf>
    <xf numFmtId="49" fontId="1" fillId="0" borderId="26" xfId="399" applyFont="1" applyBorder="1" applyNumberFormat="1">
      <alignment horizontal="center" vertical="center" wrapText="1"/>
    </xf>
    <xf numFmtId="172" fontId="15" fillId="5" borderId="16" xfId="400" applyFont="1" applyFill="1" applyBorder="1" applyNumberFormat="1">
      <alignment horizontal="right" vertical="center" wrapText="1" indent="1"/>
      <protection locked="0"/>
    </xf>
    <xf numFmtId="175" fontId="1" fillId="7" borderId="16" xfId="401" applyFont="1" applyFill="1" applyBorder="1" applyNumberFormat="1">
      <alignment horizontal="right" vertical="center" wrapText="1" indent="1"/>
      <protection locked="0"/>
    </xf>
    <xf numFmtId="0" fontId="1" fillId="7" borderId="16" xfId="402" applyFont="1" applyFill="1" applyBorder="1" applyNumberFormat="1">
      <alignment horizontal="right" vertical="center" wrapText="1" indent="1"/>
    </xf>
    <xf numFmtId="0" fontId="1" fillId="7" borderId="16" xfId="403" applyFont="1" applyFill="1" applyBorder="1" applyNumberFormat="1">
      <alignment horizontal="right" vertical="center" wrapText="1" indent="1"/>
      <protection locked="0"/>
    </xf>
    <xf numFmtId="4" fontId="1" fillId="5" borderId="16" xfId="404" applyFont="1" applyFill="1" applyBorder="1" applyNumberFormat="1">
      <alignment horizontal="right" vertical="center" wrapText="1" indent="1"/>
      <protection locked="0"/>
    </xf>
    <xf numFmtId="1" fontId="1" fillId="7" borderId="16" xfId="405" applyFont="1" applyFill="1" applyBorder="1" applyNumberFormat="1">
      <alignment horizontal="right" vertical="center" wrapText="1" indent="1"/>
    </xf>
    <xf numFmtId="9" fontId="1" fillId="7" borderId="16" xfId="406" applyFont="1" applyFill="1" applyBorder="1" applyNumberFormat="1">
      <alignment horizontal="right" vertical="center" wrapText="1" indent="1"/>
    </xf>
    <xf numFmtId="0" fontId="1" fillId="0" borderId="27" xfId="407" applyFont="1" applyBorder="1" applyNumberFormat="1">
      <alignment horizontal="center" vertical="center" wrapText="1"/>
    </xf>
    <xf numFmtId="3" fontId="1" fillId="5" borderId="27" xfId="408" applyFont="1" applyFill="1" applyBorder="1" applyNumberFormat="1">
      <alignment horizontal="center" vertical="center" wrapText="1"/>
      <protection locked="0"/>
    </xf>
    <xf numFmtId="3" fontId="1" fillId="5" borderId="16" xfId="409" applyFont="1" applyFill="1" applyBorder="1" applyNumberFormat="1">
      <alignment horizontal="left" vertical="center" wrapText="1"/>
      <protection locked="0"/>
    </xf>
    <xf numFmtId="177" fontId="1" fillId="7" borderId="16" xfId="410" applyFont="1" applyFill="1" applyBorder="1" applyNumberFormat="1">
      <alignment horizontal="right" vertical="center" wrapText="1" indent="1"/>
    </xf>
    <xf numFmtId="10" fontId="1" fillId="5" borderId="16" xfId="411" applyFont="1" applyFill="1" applyBorder="1" applyNumberFormat="1">
      <alignment horizontal="right" vertical="center" wrapText="1" indent="1"/>
      <protection locked="0"/>
    </xf>
    <xf numFmtId="0" fontId="17" fillId="0" borderId="0" xfId="412" applyFont="1" applyNumberFormat="1"/>
    <xf numFmtId="0" fontId="1" fillId="10" borderId="0" xfId="413" applyFont="1" applyFill="1" applyNumberFormat="1"/>
    <xf numFmtId="0" fontId="1" fillId="0" borderId="0" xfId="414" applyFont="1" applyNumberFormat="1">
      <alignment horizontal="left" vertical="center" wrapText="1" indent="1"/>
    </xf>
    <xf numFmtId="0" fontId="20" fillId="0" borderId="0" xfId="415" applyFont="1" applyNumberFormat="1">
      <alignment horizontal="center" vertical="center"/>
    </xf>
    <xf numFmtId="172" fontId="1" fillId="8" borderId="16" xfId="416" applyFont="1" applyFill="1" applyBorder="1" applyNumberFormat="1">
      <alignment horizontal="right" vertical="center" wrapText="1" indent="1"/>
      <protection locked="0"/>
    </xf>
    <xf numFmtId="49" fontId="1" fillId="8" borderId="16" xfId="417" applyFont="1" applyFill="1" applyBorder="1" applyNumberFormat="1">
      <alignment horizontal="left" vertical="center" wrapText="1"/>
      <protection locked="0"/>
    </xf>
    <xf numFmtId="10" fontId="1" fillId="7" borderId="16" xfId="418" applyFont="1" applyFill="1" applyBorder="1" applyNumberFormat="1">
      <alignment horizontal="right" vertical="center" wrapText="1" indent="1"/>
    </xf>
    <xf numFmtId="0" fontId="21" fillId="0" borderId="14" xfId="419" applyFont="1" applyBorder="1" applyNumberFormat="1">
      <alignment horizontal="center" vertical="center" wrapText="1"/>
    </xf>
    <xf numFmtId="0" fontId="39" fillId="0" borderId="0" xfId="420" applyFont="1" applyNumberFormat="1"/>
    <xf numFmtId="49" fontId="1" fillId="17" borderId="26" xfId="421" applyFont="1" applyFill="1" applyBorder="1" applyNumberFormat="1">
      <alignment horizontal="center" vertical="center" wrapText="1"/>
    </xf>
    <xf numFmtId="49" fontId="1" fillId="17" borderId="14" xfId="422" applyFont="1" applyFill="1" applyBorder="1" applyNumberFormat="1">
      <alignment horizontal="center" vertical="center" wrapText="1"/>
    </xf>
    <xf numFmtId="49" fontId="1" fillId="17" borderId="27" xfId="423" applyFont="1" applyFill="1" applyBorder="1" applyNumberFormat="1">
      <alignment horizontal="center" vertical="center" wrapText="1"/>
    </xf>
    <xf numFmtId="49" fontId="1" fillId="0" borderId="27" xfId="424" applyFont="1" applyBorder="1" applyNumberFormat="1">
      <alignment horizontal="center" vertical="center" wrapText="1"/>
    </xf>
    <xf numFmtId="49" fontId="1" fillId="17" borderId="16" xfId="425" applyFont="1" applyFill="1" applyBorder="1" applyNumberFormat="1">
      <alignment horizontal="center" vertical="center" wrapText="1"/>
    </xf>
    <xf numFmtId="0" fontId="40" fillId="0" borderId="0" xfId="426" applyFont="1" applyNumberFormat="1">
      <alignment horizontal="center" vertical="center" wrapText="1"/>
    </xf>
    <xf numFmtId="0" fontId="1" fillId="0" borderId="16" xfId="427" applyFont="1" applyBorder="1" applyNumberFormat="1">
      <alignment horizontal="right" vertical="center" wrapText="1" indent="1"/>
    </xf>
    <xf numFmtId="175" fontId="1" fillId="0" borderId="16" xfId="428" applyFont="1" applyBorder="1" applyNumberFormat="1">
      <alignment horizontal="right" vertical="center" wrapText="1" indent="1"/>
    </xf>
    <xf numFmtId="49" fontId="41" fillId="9" borderId="0" xfId="429" applyFont="1" applyFill="1" applyNumberFormat="1">
      <alignment horizontal="left" vertical="top" wrapText="1"/>
    </xf>
    <xf numFmtId="49" fontId="1" fillId="9" borderId="0" xfId="430" applyFont="1" applyFill="1" applyNumberFormat="1">
      <alignment vertical="top"/>
    </xf>
    <xf numFmtId="49" fontId="1" fillId="0" borderId="1" xfId="188" applyFont="1" applyBorder="1" applyNumberFormat="1">
      <alignment horizontal="left" vertical="center" indent="1"/>
    </xf>
    <xf numFmtId="49" fontId="1" fillId="0" borderId="1" xfId="189" applyFont="1" applyBorder="1" applyNumberFormat="1">
      <alignment vertical="top"/>
    </xf>
    <xf numFmtId="49" fontId="1" fillId="9" borderId="0" xfId="190" applyFont="1" applyFill="1" applyNumberFormat="1">
      <alignment horizontal="center" vertical="center"/>
    </xf>
    <xf numFmtId="49" fontId="17" fillId="0" borderId="0" xfId="191" applyFont="1" applyNumberFormat="1">
      <alignment vertical="center"/>
    </xf>
    <xf numFmtId="49" fontId="15" fillId="0" borderId="0" xfId="192" applyFont="1" applyNumberFormat="1">
      <alignment vertical="top"/>
    </xf>
    <xf numFmtId="49" fontId="15" fillId="12" borderId="2" xfId="193" applyFont="1" applyFill="1" applyBorder="1" applyNumberFormat="1">
      <alignment horizontal="center" vertical="center"/>
    </xf>
    <xf numFmtId="49" fontId="1" fillId="12" borderId="2" xfId="194" applyFont="1" applyFill="1" applyBorder="1" applyNumberFormat="1">
      <alignment horizontal="center" vertical="center"/>
    </xf>
    <xf numFmtId="49" fontId="15" fillId="12" borderId="2" xfId="195" applyFont="1" applyFill="1" applyBorder="1" applyNumberFormat="1">
      <alignment horizontal="center" vertical="center" wrapText="1"/>
    </xf>
    <xf numFmtId="49" fontId="15" fillId="0" borderId="0" xfId="196" applyFont="1" applyNumberFormat="1">
      <alignment vertical="center"/>
    </xf>
    <xf numFmtId="49" fontId="32" fillId="0" borderId="31" xfId="197" applyFont="1" applyBorder="1" applyNumberFormat="1">
      <alignment horizontal="center" vertical="center" wrapText="1"/>
    </xf>
    <xf numFmtId="0" fontId="2" fillId="0" borderId="32" xfId="198" applyFont="1" applyBorder="1" applyNumberFormat="1">
      <alignment vertical="center" wrapText="1"/>
    </xf>
    <xf numFmtId="49" fontId="1" fillId="0" borderId="32" xfId="199" applyFont="1" applyBorder="1" applyNumberFormat="1">
      <alignment vertical="center" wrapText="1"/>
    </xf>
    <xf numFmtId="49" fontId="15" fillId="0" borderId="33" xfId="200" applyFont="1" applyBorder="1" applyNumberFormat="1">
      <alignment vertical="center"/>
    </xf>
    <xf numFmtId="49" fontId="1" fillId="0" borderId="0" xfId="201" applyFont="1" applyNumberFormat="1"/>
    <xf numFmtId="49" fontId="1" fillId="9" borderId="2" xfId="204" applyFont="1" applyFill="1" applyBorder="1" applyNumberFormat="1">
      <alignment horizontal="left" vertical="center" wrapText="1" indent="1"/>
    </xf>
    <xf numFmtId="0" fontId="1" fillId="5" borderId="2" xfId="208" applyFont="1" applyFill="1" applyBorder="1" applyNumberFormat="1">
      <alignment horizontal="center" vertical="center" wrapText="1"/>
      <protection locked="0"/>
    </xf>
    <xf numFmtId="49" fontId="26" fillId="13" borderId="26" xfId="209" applyFont="1" applyFill="1" applyBorder="1" applyNumberFormat="1">
      <alignment horizontal="left" vertical="center"/>
    </xf>
    <xf numFmtId="49" fontId="26" fillId="13" borderId="14" xfId="210" applyFont="1" applyFill="1" applyBorder="1" applyNumberFormat="1">
      <alignment horizontal="left" vertical="center"/>
    </xf>
    <xf numFmtId="49" fontId="26" fillId="13" borderId="27" xfId="211" applyFont="1" applyFill="1" applyBorder="1" applyNumberFormat="1">
      <alignment horizontal="left" vertical="center"/>
    </xf>
    <xf numFmtId="49" fontId="34" fillId="0" borderId="0" xfId="212" applyFont="1" applyNumberFormat="1">
      <alignment horizontal="center" vertical="center" wrapText="1"/>
    </xf>
    <xf numFmtId="49" fontId="1" fillId="12" borderId="0" xfId="214" applyFont="1" applyFill="1" applyNumberFormat="1">
      <alignment horizontal="left" vertical="center" wrapText="1"/>
    </xf>
  </cellXfs>
  <cellStyles count="477">
    <cellStyle name="Normal" xfId="0" builtinId="0"/>
    <cellStyle name="s1" xfId="1"/>
    <cellStyle name="s2" xfId="2"/>
    <cellStyle name="s3" xfId="3"/>
    <cellStyle name="s4" xfId="4"/>
    <cellStyle name="s5" xfId="5"/>
    <cellStyle name="s6" xfId="6"/>
    <cellStyle name="s7" xfId="7"/>
    <cellStyle name="s8" xfId="8"/>
    <cellStyle name="s9" xfId="9"/>
    <cellStyle name="s10" xfId="10"/>
    <cellStyle name="s11" xfId="11"/>
    <cellStyle name="s12" xfId="12"/>
    <cellStyle name="s13" xfId="13"/>
    <cellStyle name="s14" xfId="14"/>
    <cellStyle name="s15" xfId="15"/>
    <cellStyle name="s16" xfId="16"/>
    <cellStyle name="s17" xfId="17"/>
    <cellStyle name="s18" xfId="18"/>
    <cellStyle name="s19" xfId="19"/>
    <cellStyle name="s20" xfId="20"/>
    <cellStyle name="s21" xfId="21"/>
    <cellStyle name="s22" xfId="22"/>
    <cellStyle name="s23" xfId="23"/>
    <cellStyle name="s24" xfId="24"/>
    <cellStyle name="s25" xfId="25"/>
    <cellStyle name="s26" xfId="26"/>
    <cellStyle name="s27" xfId="27"/>
    <cellStyle name="s28" xfId="28"/>
    <cellStyle name="s29" xfId="29"/>
    <cellStyle name="s30" xfId="30"/>
    <cellStyle name="s31" xfId="31"/>
    <cellStyle name="s32" xfId="32"/>
    <cellStyle name="s33" xfId="33"/>
    <cellStyle name="s34" xfId="34"/>
    <cellStyle name="s35" xfId="35"/>
    <cellStyle name="s36" xfId="36"/>
    <cellStyle name="s37" xfId="37"/>
    <cellStyle name="s38" xfId="38"/>
    <cellStyle name="s39" xfId="39"/>
    <cellStyle name="s40" xfId="40"/>
    <cellStyle name="s41" xfId="41"/>
    <cellStyle name="s42" xfId="42"/>
    <cellStyle name="s43" xfId="43"/>
    <cellStyle name="s44" xfId="44"/>
    <cellStyle name="s45" xfId="45"/>
    <cellStyle name="s46" xfId="46"/>
    <cellStyle name="s47" xfId="47"/>
    <cellStyle name="s48" xfId="48"/>
    <cellStyle name="s49" xfId="49"/>
    <cellStyle name="s50" xfId="50"/>
    <cellStyle name="s51" xfId="51"/>
    <cellStyle name="s52" xfId="52"/>
    <cellStyle name="s53" xfId="53"/>
    <cellStyle name="s54" xfId="54"/>
    <cellStyle name="s55" xfId="55"/>
    <cellStyle name="s56" xfId="56"/>
    <cellStyle name="s57" xfId="57"/>
    <cellStyle name="s58" xfId="58"/>
    <cellStyle name="s59" xfId="59"/>
    <cellStyle name="s60" xfId="60"/>
    <cellStyle name="s61" xfId="61"/>
    <cellStyle name="s62" xfId="62"/>
    <cellStyle name="s63" xfId="63"/>
    <cellStyle name="s64" xfId="64"/>
    <cellStyle name="s65" xfId="65"/>
    <cellStyle name="s66" xfId="66"/>
    <cellStyle name="s67" xfId="67"/>
    <cellStyle name="s68" xfId="68"/>
    <cellStyle name="s69" xfId="69"/>
    <cellStyle name="s70" xfId="70"/>
    <cellStyle name="s71" xfId="71"/>
    <cellStyle name="s72" xfId="72"/>
    <cellStyle name="s73" xfId="73"/>
    <cellStyle name="s74" xfId="74"/>
    <cellStyle name="s75" xfId="75"/>
    <cellStyle name="s76" xfId="76"/>
    <cellStyle name="s77" xfId="77"/>
    <cellStyle name="s78" xfId="78"/>
    <cellStyle name="s79" xfId="79"/>
    <cellStyle name="s80" xfId="80"/>
    <cellStyle name="s81" xfId="81"/>
    <cellStyle name="s82" xfId="82"/>
    <cellStyle name="s83" xfId="83"/>
    <cellStyle name="s84" xfId="84"/>
    <cellStyle name="s85" xfId="85"/>
    <cellStyle name="s86" xfId="86"/>
    <cellStyle name="s87" xfId="87"/>
    <cellStyle name="s88" xfId="88"/>
    <cellStyle name="s89" xfId="89"/>
    <cellStyle name="s90" xfId="90"/>
    <cellStyle name="s91" xfId="91"/>
    <cellStyle name="s92" xfId="92"/>
    <cellStyle name="s93" xfId="93"/>
    <cellStyle name="s94" xfId="94"/>
    <cellStyle name="s95" xfId="95"/>
    <cellStyle name="s96" xfId="96"/>
    <cellStyle name="s97" xfId="97"/>
    <cellStyle name="s98" xfId="98"/>
    <cellStyle name="s99" xfId="99"/>
    <cellStyle name="s100" xfId="100"/>
    <cellStyle name="s101" xfId="101"/>
    <cellStyle name="s102" xfId="102"/>
    <cellStyle name="s103" xfId="103"/>
    <cellStyle name="s104" xfId="104"/>
    <cellStyle name="s105" xfId="105"/>
    <cellStyle name="s106" xfId="106"/>
    <cellStyle name="s107" xfId="107"/>
    <cellStyle name="s108" xfId="108"/>
    <cellStyle name="s109" xfId="109"/>
    <cellStyle name="s110" xfId="110"/>
    <cellStyle name="s111" xfId="111"/>
    <cellStyle name="s112" xfId="112"/>
    <cellStyle name="s113" xfId="113"/>
    <cellStyle name="s114" xfId="114"/>
    <cellStyle name="s115" xfId="115"/>
    <cellStyle name="s116" xfId="116"/>
    <cellStyle name="s117" xfId="117"/>
    <cellStyle name="s118" xfId="118"/>
    <cellStyle name="s119" xfId="119"/>
    <cellStyle name="s120" xfId="120"/>
    <cellStyle name="s121" xfId="121"/>
    <cellStyle name="s122" xfId="122"/>
    <cellStyle name="s123" xfId="123"/>
    <cellStyle name="s124" xfId="124"/>
    <cellStyle name="s125" xfId="125"/>
    <cellStyle name="s126" xfId="126"/>
    <cellStyle name="s127" xfId="127"/>
    <cellStyle name="s128" xfId="128"/>
    <cellStyle name="s129" xfId="129"/>
    <cellStyle name="s130" xfId="130"/>
    <cellStyle name="s131" xfId="131"/>
    <cellStyle name="s132" xfId="132"/>
    <cellStyle name="s133" xfId="133"/>
    <cellStyle name="s134" xfId="134"/>
    <cellStyle name="s135" xfId="135"/>
    <cellStyle name="s136" xfId="136"/>
    <cellStyle name="s137" xfId="137"/>
    <cellStyle name="s138" xfId="138"/>
    <cellStyle name="s139" xfId="139"/>
    <cellStyle name="s140" xfId="140"/>
    <cellStyle name="s141" xfId="141"/>
    <cellStyle name="s142" xfId="142"/>
    <cellStyle name="s143" xfId="143"/>
    <cellStyle name="s144" xfId="144"/>
    <cellStyle name="s145" xfId="145"/>
    <cellStyle name="s146" xfId="146"/>
    <cellStyle name="s147" xfId="147"/>
    <cellStyle name="s148" xfId="148"/>
    <cellStyle name="s149" xfId="149"/>
    <cellStyle name="s150" xfId="150"/>
    <cellStyle name="s151" xfId="151"/>
    <cellStyle name="s152" xfId="152"/>
    <cellStyle name="s153" xfId="153"/>
    <cellStyle name="s154" xfId="154"/>
    <cellStyle name="s155" xfId="155"/>
    <cellStyle name="s156" xfId="156"/>
    <cellStyle name="s157" xfId="157"/>
    <cellStyle name="s158" xfId="158"/>
    <cellStyle name="s159" xfId="159"/>
    <cellStyle name="s160" xfId="160"/>
    <cellStyle name="s161" xfId="161"/>
    <cellStyle name="s162" xfId="162"/>
    <cellStyle name="s163" xfId="163"/>
    <cellStyle name="s164" xfId="164"/>
    <cellStyle name="s165" xfId="165"/>
    <cellStyle name="s166" xfId="166"/>
    <cellStyle name="s167" xfId="167"/>
    <cellStyle name="s168" xfId="168"/>
    <cellStyle name="s169" xfId="169"/>
    <cellStyle name="s170" xfId="170"/>
    <cellStyle name="s171" xfId="171"/>
    <cellStyle name="s172" xfId="172"/>
    <cellStyle name="s173" xfId="173"/>
    <cellStyle name="s174" xfId="174"/>
    <cellStyle name="s175" xfId="175"/>
    <cellStyle name="s176" xfId="176"/>
    <cellStyle name="s177" xfId="177"/>
    <cellStyle name="s178" xfId="178"/>
    <cellStyle name="s179" xfId="179"/>
    <cellStyle name="s180" xfId="180"/>
    <cellStyle name="s181" xfId="181"/>
    <cellStyle name="s182" xfId="182"/>
    <cellStyle name="s183" xfId="183"/>
    <cellStyle name="s184" xfId="184"/>
    <cellStyle name="s185" xfId="185"/>
    <cellStyle name="s186" xfId="186"/>
    <cellStyle name="s187" xfId="187"/>
    <cellStyle name="s188" xfId="188"/>
    <cellStyle name="s189" xfId="189"/>
    <cellStyle name="s190" xfId="190"/>
    <cellStyle name="s191" xfId="191"/>
    <cellStyle name="s192" xfId="192"/>
    <cellStyle name="s193" xfId="193"/>
    <cellStyle name="s194" xfId="194"/>
    <cellStyle name="s195" xfId="195"/>
    <cellStyle name="s196" xfId="196"/>
    <cellStyle name="s197" xfId="197"/>
    <cellStyle name="s198" xfId="198"/>
    <cellStyle name="s199" xfId="199"/>
    <cellStyle name="s200" xfId="200"/>
    <cellStyle name="s201" xfId="201"/>
    <cellStyle name="s202" xfId="202"/>
    <cellStyle name="s203" xfId="203"/>
    <cellStyle name="s204" xfId="204"/>
    <cellStyle name="s205" xfId="205"/>
    <cellStyle name="s206" xfId="206"/>
    <cellStyle name="s207" xfId="207"/>
    <cellStyle name="s208" xfId="208"/>
    <cellStyle name="s209" xfId="209"/>
    <cellStyle name="s210" xfId="210"/>
    <cellStyle name="s211" xfId="211"/>
    <cellStyle name="s212" xfId="212"/>
    <cellStyle name="s213" xfId="213"/>
    <cellStyle name="s214" xfId="214"/>
    <cellStyle name="s215" xfId="215"/>
    <cellStyle name="s216" xfId="216"/>
    <cellStyle name="s217" xfId="217"/>
    <cellStyle name="s218" xfId="218"/>
    <cellStyle name="s219" xfId="219"/>
    <cellStyle name="s220" xfId="220"/>
    <cellStyle name="s221" xfId="221"/>
    <cellStyle name="s222" xfId="222"/>
    <cellStyle name="s223" xfId="223"/>
    <cellStyle name="s224" xfId="224"/>
    <cellStyle name="s225" xfId="225"/>
    <cellStyle name="s226" xfId="226"/>
    <cellStyle name="s227" xfId="227"/>
    <cellStyle name="s228" xfId="228"/>
    <cellStyle name="s229" xfId="229"/>
    <cellStyle name="s230" xfId="230"/>
    <cellStyle name="s231" xfId="231"/>
    <cellStyle name="s232" xfId="232"/>
    <cellStyle name="s233" xfId="233"/>
    <cellStyle name="s234" xfId="234"/>
    <cellStyle name="s235" xfId="235"/>
    <cellStyle name="s236" xfId="236"/>
    <cellStyle name="s237" xfId="237"/>
    <cellStyle name="s238" xfId="238"/>
    <cellStyle name="s239" xfId="239"/>
    <cellStyle name="s240" xfId="240"/>
    <cellStyle name="s241" xfId="241"/>
    <cellStyle name="s242" xfId="242"/>
    <cellStyle name="s243" xfId="243"/>
    <cellStyle name="s244" xfId="244"/>
    <cellStyle name="s245" xfId="245"/>
    <cellStyle name="s246" xfId="246"/>
    <cellStyle name="s247" xfId="247"/>
    <cellStyle name="s248" xfId="248"/>
    <cellStyle name="s249" xfId="249"/>
    <cellStyle name="s250" xfId="250"/>
    <cellStyle name="s251" xfId="251"/>
    <cellStyle name="s252" xfId="252"/>
    <cellStyle name="s253" xfId="253"/>
    <cellStyle name="s254" xfId="254"/>
    <cellStyle name="s255" xfId="255"/>
    <cellStyle name="s256" xfId="256"/>
    <cellStyle name="s257" xfId="257"/>
    <cellStyle name="s258" xfId="258"/>
    <cellStyle name="s259" xfId="259"/>
    <cellStyle name="s260" xfId="260"/>
    <cellStyle name="s261" xfId="261"/>
    <cellStyle name="s262" xfId="262"/>
    <cellStyle name="s263" xfId="263"/>
    <cellStyle name="s264" xfId="264"/>
    <cellStyle name="s265" xfId="265"/>
    <cellStyle name="s266" xfId="266"/>
    <cellStyle name="s267" xfId="267"/>
    <cellStyle name="s268" xfId="268"/>
    <cellStyle name="s269" xfId="269"/>
    <cellStyle name="s270" xfId="270"/>
    <cellStyle name="s271" xfId="271"/>
    <cellStyle name="s272" xfId="272"/>
    <cellStyle name="s273" xfId="273"/>
    <cellStyle name="s274" xfId="274"/>
    <cellStyle name="s275" xfId="275"/>
    <cellStyle name="s276" xfId="276"/>
    <cellStyle name="s277" xfId="277"/>
    <cellStyle name="s278" xfId="278"/>
    <cellStyle name="s279" xfId="279"/>
    <cellStyle name="s280" xfId="280"/>
    <cellStyle name="s281" xfId="281"/>
    <cellStyle name="s282" xfId="282"/>
    <cellStyle name="s283" xfId="283"/>
    <cellStyle name="s284" xfId="284"/>
    <cellStyle name="s285" xfId="285"/>
    <cellStyle name="s286" xfId="286"/>
    <cellStyle name="s287" xfId="287"/>
    <cellStyle name="s288" xfId="288"/>
    <cellStyle name="s289" xfId="289"/>
    <cellStyle name="s290" xfId="290"/>
    <cellStyle name="s291" xfId="291"/>
    <cellStyle name="s292" xfId="292"/>
    <cellStyle name="s293" xfId="293"/>
    <cellStyle name="s294" xfId="294"/>
    <cellStyle name="s295" xfId="295"/>
    <cellStyle name="s296" xfId="296"/>
    <cellStyle name="s297" xfId="297"/>
    <cellStyle name="s298" xfId="298"/>
    <cellStyle name="s299" xfId="299"/>
    <cellStyle name="s300" xfId="300"/>
    <cellStyle name="s301" xfId="301"/>
    <cellStyle name="s302" xfId="302"/>
    <cellStyle name="s303" xfId="303"/>
    <cellStyle name="s304" xfId="304"/>
    <cellStyle name="s305" xfId="305"/>
    <cellStyle name="s306" xfId="306"/>
    <cellStyle name="s307" xfId="307"/>
    <cellStyle name="s308" xfId="308"/>
    <cellStyle name="s309" xfId="309"/>
    <cellStyle name="s310" xfId="310"/>
    <cellStyle name="s311" xfId="311"/>
    <cellStyle name="s312" xfId="312"/>
    <cellStyle name="s313" xfId="313"/>
    <cellStyle name="s314" xfId="314"/>
    <cellStyle name="s315" xfId="315"/>
    <cellStyle name="s316" xfId="316"/>
    <cellStyle name="s317" xfId="317"/>
    <cellStyle name="s318" xfId="318"/>
    <cellStyle name="s319" xfId="319"/>
    <cellStyle name="s320" xfId="320"/>
    <cellStyle name="s321" xfId="321"/>
    <cellStyle name="s322" xfId="322"/>
    <cellStyle name="s323" xfId="323"/>
    <cellStyle name="s324" xfId="324"/>
    <cellStyle name="s325" xfId="325"/>
    <cellStyle name="s326" xfId="326"/>
    <cellStyle name="s327" xfId="327"/>
    <cellStyle name="s328" xfId="328"/>
    <cellStyle name="s329" xfId="329"/>
    <cellStyle name="s330" xfId="330"/>
    <cellStyle name="s331" xfId="331"/>
    <cellStyle name="s332" xfId="332"/>
    <cellStyle name="s333" xfId="333"/>
    <cellStyle name="s334" xfId="334"/>
    <cellStyle name="s335" xfId="335"/>
    <cellStyle name="s336" xfId="336"/>
    <cellStyle name="s337" xfId="337"/>
    <cellStyle name="s338" xfId="338"/>
    <cellStyle name="s339" xfId="339"/>
    <cellStyle name="s340" xfId="340"/>
    <cellStyle name="s341" xfId="341"/>
    <cellStyle name="s342" xfId="342"/>
    <cellStyle name="s343" xfId="343"/>
    <cellStyle name="s344" xfId="344"/>
    <cellStyle name="s345" xfId="345"/>
    <cellStyle name="s346" xfId="346"/>
    <cellStyle name="s347" xfId="347"/>
    <cellStyle name="s348" xfId="348"/>
    <cellStyle name="s349" xfId="349"/>
    <cellStyle name="s350" xfId="350"/>
    <cellStyle name="s351" xfId="351"/>
    <cellStyle name="s352" xfId="352"/>
    <cellStyle name="s353" xfId="353"/>
    <cellStyle name="s354" xfId="354"/>
    <cellStyle name="s355" xfId="355"/>
    <cellStyle name="s356" xfId="356"/>
    <cellStyle name="s357" xfId="357"/>
    <cellStyle name="s358" xfId="358"/>
    <cellStyle name="s359" xfId="359"/>
    <cellStyle name="s360" xfId="360"/>
    <cellStyle name="s361" xfId="361"/>
    <cellStyle name="s362" xfId="362"/>
    <cellStyle name="s363" xfId="363"/>
    <cellStyle name="s364" xfId="364"/>
    <cellStyle name="s365" xfId="365"/>
    <cellStyle name="s366" xfId="366"/>
    <cellStyle name="s367" xfId="367"/>
    <cellStyle name="s368" xfId="368"/>
    <cellStyle name="s369" xfId="369"/>
    <cellStyle name="s370" xfId="370"/>
    <cellStyle name="s371" xfId="371"/>
    <cellStyle name="s372" xfId="372"/>
    <cellStyle name="s373" xfId="373"/>
    <cellStyle name="s374" xfId="374"/>
    <cellStyle name="s375" xfId="375"/>
    <cellStyle name="s376" xfId="376"/>
    <cellStyle name="s377" xfId="377"/>
    <cellStyle name="s378" xfId="378"/>
    <cellStyle name="s379" xfId="379"/>
    <cellStyle name="s380" xfId="380"/>
    <cellStyle name="s381" xfId="381"/>
    <cellStyle name="s382" xfId="382"/>
    <cellStyle name="s383" xfId="383"/>
    <cellStyle name="s384" xfId="384"/>
    <cellStyle name="s385" xfId="385"/>
    <cellStyle name="s386" xfId="386"/>
    <cellStyle name="s387" xfId="387"/>
    <cellStyle name="s388" xfId="388"/>
    <cellStyle name="s389" xfId="389"/>
    <cellStyle name="s390" xfId="390"/>
    <cellStyle name="s391" xfId="391"/>
    <cellStyle name="s392" xfId="392"/>
    <cellStyle name="s393" xfId="393"/>
    <cellStyle name="s394" xfId="394"/>
    <cellStyle name="s395" xfId="395"/>
    <cellStyle name="s396" xfId="396"/>
    <cellStyle name="s397" xfId="397"/>
    <cellStyle name="s398" xfId="398"/>
    <cellStyle name="s399" xfId="399"/>
    <cellStyle name="s400" xfId="400"/>
    <cellStyle name="s401" xfId="401"/>
    <cellStyle name="s402" xfId="402"/>
    <cellStyle name="s403" xfId="403"/>
    <cellStyle name="s404" xfId="404"/>
    <cellStyle name="s405" xfId="405"/>
    <cellStyle name="s406" xfId="406"/>
    <cellStyle name="s407" xfId="407"/>
    <cellStyle name="s408" xfId="408"/>
    <cellStyle name="s409" xfId="409"/>
    <cellStyle name="s410" xfId="410"/>
    <cellStyle name="s411" xfId="411"/>
    <cellStyle name="s412" xfId="412"/>
    <cellStyle name="s413" xfId="413"/>
    <cellStyle name="s414" xfId="414"/>
    <cellStyle name="s415" xfId="415"/>
    <cellStyle name="s416" xfId="416"/>
    <cellStyle name="s417" xfId="417"/>
    <cellStyle name="s418" xfId="418"/>
    <cellStyle name="s419" xfId="419"/>
    <cellStyle name="s420" xfId="420"/>
    <cellStyle name="s421" xfId="421"/>
    <cellStyle name="s422" xfId="422"/>
    <cellStyle name="s423" xfId="423"/>
    <cellStyle name="s424" xfId="424"/>
    <cellStyle name="s425" xfId="425"/>
    <cellStyle name="s426" xfId="426"/>
    <cellStyle name="s427" xfId="427"/>
    <cellStyle name="s428" xfId="428"/>
    <cellStyle name="s429" xfId="429"/>
    <cellStyle name="s430" xfId="430"/>
    <cellStyle name="20% - Accent1" xfId="431" builtinId="30"/>
    <cellStyle name="20% - Accent2" xfId="432" builtinId="34"/>
    <cellStyle name="20% - Accent3" xfId="433" builtinId="38"/>
    <cellStyle name="20% - Accent4" xfId="434" builtinId="42"/>
    <cellStyle name="20% - Accent5" xfId="435" builtinId="46"/>
    <cellStyle name="20% - Accent6" xfId="436" builtinId="50"/>
    <cellStyle name="40% - Accent1" xfId="437" builtinId="31"/>
    <cellStyle name="40% - Accent2" xfId="438" builtinId="35"/>
    <cellStyle name="40% - Accent3" xfId="439" builtinId="39"/>
    <cellStyle name="40% - Accent4" xfId="440" builtinId="43"/>
    <cellStyle name="40% - Accent5" xfId="441" builtinId="47"/>
    <cellStyle name="40% - Accent6" xfId="442" builtinId="51"/>
    <cellStyle name="60% - Accent1" xfId="443" builtinId="32"/>
    <cellStyle name="60% - Accent2" xfId="444" builtinId="36"/>
    <cellStyle name="60% - Accent3" xfId="445" builtinId="40"/>
    <cellStyle name="60% - Accent4" xfId="446" builtinId="44"/>
    <cellStyle name="60% - Accent5" xfId="447" builtinId="48"/>
    <cellStyle name="60% - Accent6" xfId="448" builtinId="52"/>
    <cellStyle name="Accent1" xfId="449" builtinId="29"/>
    <cellStyle name="Accent2" xfId="450" builtinId="33"/>
    <cellStyle name="Accent3" xfId="451" builtinId="37"/>
    <cellStyle name="Accent4" xfId="452" builtinId="41"/>
    <cellStyle name="Accent5" xfId="453" builtinId="45"/>
    <cellStyle name="Accent6" xfId="454" builtinId="49"/>
    <cellStyle name="Bad" xfId="455" builtinId="27"/>
    <cellStyle name="Calculation" xfId="456" builtinId="22"/>
    <cellStyle name="Check Cell" xfId="457" builtinId="23"/>
    <cellStyle name="Comma" xfId="458" builtinId="3"/>
    <cellStyle name="Comma [0]" xfId="459" builtinId="6"/>
    <cellStyle name="Currency" xfId="460" builtinId="4"/>
    <cellStyle name="Currency [0]" xfId="461" builtinId="7"/>
    <cellStyle name="Explanatory Text" xfId="462" builtinId="53"/>
    <cellStyle name="Good" xfId="463" builtinId="26"/>
    <cellStyle name="Heading 1" xfId="464" builtinId="16"/>
    <cellStyle name="Heading 2" xfId="465" builtinId="17"/>
    <cellStyle name="Heading 3" xfId="466" builtinId="18"/>
    <cellStyle name="Heading 4" xfId="467" builtinId="19"/>
    <cellStyle name="Input" xfId="468" builtinId="20"/>
    <cellStyle name="Linked Cell" xfId="469" builtinId="24"/>
    <cellStyle name="Neutral" xfId="470" builtinId="28"/>
    <cellStyle name="Note" xfId="471" builtinId="10"/>
    <cellStyle name="Output" xfId="472" builtinId="21"/>
    <cellStyle name="Percent" xfId="473" builtinId="5"/>
    <cellStyle name="Title" xfId="474" builtinId="15"/>
    <cellStyle name="Total" xfId="475" builtinId="25"/>
    <cellStyle name="Warning Text" xfId="476" builtin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sharedStrings" Target="sharedStrings.xml"/><Relationship Id="rId2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selhozenergo55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B0D2CA9-51AB-7E33-1F24-38A25AA4F6EF}" mc:Ignorable="x14ac xr xr2 xr3">
  <sheetPr>
    <tabColor rgb="FFFFCC99"/>
  </sheetPr>
  <dimension ref="A1:BN342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1" width="35.8515625" customWidth="1"/>
    <col min="2" max="2" width="32.57421875" customWidth="1"/>
    <col min="3" max="3" width="18.7109375" customWidth="1"/>
    <col min="4" max="4" width="14.140625" customWidth="1"/>
    <col min="5" max="5" width="20.8515625" customWidth="1"/>
    <col min="6" max="8" width="12.28125" customWidth="1"/>
    <col min="9" max="9" width="22.57421875" customWidth="1"/>
    <col min="10" max="10" width="34.421875" customWidth="1"/>
    <col min="11" max="11" width="25.00390625" customWidth="1"/>
    <col min="12" max="12" width="13.57421875" customWidth="1"/>
    <col min="13" max="13" width="20.7109375" customWidth="1"/>
    <col min="15" max="15" width="8.00390625" customWidth="1"/>
    <col min="16" max="16" width="34.00390625" customWidth="1"/>
    <col min="18" max="18" width="35.421875" customWidth="1"/>
    <col min="19" max="19" width="24.8515625" customWidth="1"/>
  </cols>
  <sheetData>
    <row customHeight="1" ht="11.25">
      <c r="B1" s="216" t="s">
        <v>0</v>
      </c>
      <c r="C1" s="216" t="s">
        <v>1</v>
      </c>
      <c r="D1" s="216" t="s">
        <v>2</v>
      </c>
      <c r="E1" s="216" t="s">
        <v>3</v>
      </c>
      <c r="F1" s="217" t="s">
        <v>4</v>
      </c>
      <c r="G1" s="217" t="s">
        <v>5</v>
      </c>
      <c r="H1" s="217" t="s">
        <v>6</v>
      </c>
      <c r="I1" s="218" t="s">
        <v>7</v>
      </c>
      <c r="J1" s="218" t="s">
        <v>8</v>
      </c>
      <c r="K1" s="218" t="s">
        <v>9</v>
      </c>
      <c r="L1" s="219" t="s">
        <v>10</v>
      </c>
      <c r="O1" s="220" t="s">
        <v>11</v>
      </c>
      <c r="P1" s="220" t="s">
        <v>12</v>
      </c>
      <c r="R1" s="221" t="s">
        <v>13</v>
      </c>
      <c r="S1" s="221" t="s">
        <v>14</v>
      </c>
      <c r="U1" s="220" t="s">
        <v>15</v>
      </c>
      <c r="V1" s="220" t="s">
        <v>16</v>
      </c>
      <c r="X1" s="222" t="s">
        <v>17</v>
      </c>
      <c r="BN1" s="223"/>
    </row>
    <row customHeight="1" ht="12.75">
      <c r="A2" s="224" t="s">
        <v>18</v>
      </c>
      <c r="B2" s="225" t="s">
        <v>19</v>
      </c>
      <c r="C2" s="86" t="s">
        <v>20</v>
      </c>
      <c r="D2" s="226" t="s">
        <v>21</v>
      </c>
      <c r="E2" s="227">
        <v>2017</v>
      </c>
      <c r="F2" s="157" t="s">
        <v>22</v>
      </c>
      <c r="G2" s="157" t="s">
        <v>23</v>
      </c>
      <c r="H2" s="157" t="s">
        <v>23</v>
      </c>
      <c r="I2" s="228" t="s">
        <v>24</v>
      </c>
      <c r="J2" s="229" t="s">
        <v>25</v>
      </c>
      <c r="K2" s="100" t="s">
        <v>26</v>
      </c>
      <c r="L2" s="73">
        <v>3</v>
      </c>
      <c r="O2" s="230" t="s">
        <v>27</v>
      </c>
      <c r="P2" s="231" t="s">
        <v>28</v>
      </c>
      <c r="R2" s="73" t="s">
        <v>29</v>
      </c>
      <c r="S2" s="73" t="s">
        <v>30</v>
      </c>
      <c r="U2" s="231" t="s">
        <v>30</v>
      </c>
      <c r="V2" s="231" t="s">
        <v>29</v>
      </c>
      <c r="X2" s="232" t="s">
        <v>31</v>
      </c>
    </row>
    <row customHeight="1" ht="12.75">
      <c r="A3" s="224" t="s">
        <v>32</v>
      </c>
      <c r="B3" s="225" t="s">
        <v>33</v>
      </c>
      <c r="C3" s="86" t="s">
        <v>34</v>
      </c>
      <c r="D3" s="226" t="s">
        <v>35</v>
      </c>
      <c r="E3" s="227">
        <v>2018</v>
      </c>
      <c r="F3" s="157" t="s">
        <v>36</v>
      </c>
      <c r="G3" s="157" t="s">
        <v>37</v>
      </c>
      <c r="H3" s="157" t="s">
        <v>37</v>
      </c>
      <c r="I3" s="0" t="s">
        <v>38</v>
      </c>
      <c r="J3" s="229" t="s">
        <v>39</v>
      </c>
      <c r="K3" s="100" t="s">
        <v>40</v>
      </c>
      <c r="O3" s="230" t="s">
        <v>41</v>
      </c>
      <c r="P3" s="231" t="s">
        <v>42</v>
      </c>
      <c r="R3" s="73" t="s">
        <v>43</v>
      </c>
      <c r="S3" s="73" t="s">
        <v>44</v>
      </c>
      <c r="U3" s="231" t="s">
        <v>44</v>
      </c>
      <c r="V3" s="231" t="s">
        <v>43</v>
      </c>
      <c r="X3" s="232" t="s">
        <v>45</v>
      </c>
    </row>
    <row customHeight="1" ht="12.75">
      <c r="A4" s="224" t="s">
        <v>46</v>
      </c>
      <c r="B4" s="225" t="s">
        <v>47</v>
      </c>
      <c r="D4" s="226" t="s">
        <v>48</v>
      </c>
      <c r="E4" s="227">
        <v>2019</v>
      </c>
      <c r="F4" s="157" t="s">
        <v>49</v>
      </c>
      <c r="G4" s="157" t="s">
        <v>50</v>
      </c>
      <c r="H4" s="157" t="s">
        <v>50</v>
      </c>
      <c r="I4" s="0" t="s">
        <v>51</v>
      </c>
      <c r="J4" s="229" t="s">
        <v>52</v>
      </c>
      <c r="O4" s="230" t="s">
        <v>53</v>
      </c>
      <c r="P4" s="231" t="s">
        <v>54</v>
      </c>
      <c r="R4" s="73" t="s">
        <v>55</v>
      </c>
      <c r="S4" s="73" t="s">
        <v>56</v>
      </c>
      <c r="U4" s="231" t="s">
        <v>56</v>
      </c>
      <c r="V4" s="231" t="s">
        <v>57</v>
      </c>
    </row>
    <row customHeight="1" ht="12.75">
      <c r="A5" s="224" t="s">
        <v>58</v>
      </c>
      <c r="B5" s="225" t="s">
        <v>59</v>
      </c>
      <c r="D5" s="226" t="s">
        <v>60</v>
      </c>
      <c r="E5" s="227">
        <v>2020</v>
      </c>
      <c r="F5" s="157" t="s">
        <v>61</v>
      </c>
      <c r="G5" s="157" t="s">
        <v>62</v>
      </c>
      <c r="H5" s="157" t="s">
        <v>62</v>
      </c>
      <c r="I5" s="0" t="s">
        <v>63</v>
      </c>
      <c r="J5" s="229" t="s">
        <v>64</v>
      </c>
      <c r="O5" s="230" t="s">
        <v>53</v>
      </c>
      <c r="P5" s="231" t="s">
        <v>54</v>
      </c>
      <c r="R5" s="73" t="s">
        <v>65</v>
      </c>
      <c r="V5" s="231" t="s">
        <v>55</v>
      </c>
    </row>
    <row customHeight="1" ht="11.25">
      <c r="A6" s="224" t="s">
        <v>66</v>
      </c>
      <c r="B6" s="225" t="s">
        <v>67</v>
      </c>
      <c r="C6" s="216" t="s">
        <v>68</v>
      </c>
      <c r="D6" s="86"/>
      <c r="E6" s="227">
        <v>2021</v>
      </c>
      <c r="F6" s="157" t="s">
        <v>69</v>
      </c>
      <c r="G6" s="157" t="s">
        <v>70</v>
      </c>
      <c r="H6" s="157" t="s">
        <v>70</v>
      </c>
      <c r="J6" s="229" t="s">
        <v>71</v>
      </c>
      <c r="O6" s="230" t="s">
        <v>27</v>
      </c>
      <c r="P6" s="231" t="s">
        <v>28</v>
      </c>
      <c r="R6" s="73" t="s">
        <v>72</v>
      </c>
      <c r="V6" s="231" t="s">
        <v>65</v>
      </c>
    </row>
    <row customHeight="1" ht="11.25">
      <c r="A7" s="224" t="s">
        <v>73</v>
      </c>
      <c r="B7" s="225" t="s">
        <v>74</v>
      </c>
      <c r="C7" s="86"/>
      <c r="D7" s="86"/>
      <c r="E7" s="227">
        <v>2022</v>
      </c>
      <c r="F7" s="157" t="s">
        <v>75</v>
      </c>
      <c r="G7" s="157" t="s">
        <v>76</v>
      </c>
      <c r="H7" s="157" t="s">
        <v>76</v>
      </c>
      <c r="J7" s="229" t="s">
        <v>77</v>
      </c>
      <c r="O7" s="230" t="s">
        <v>78</v>
      </c>
      <c r="P7" s="233" t="s">
        <v>79</v>
      </c>
      <c r="V7" s="231" t="s">
        <v>72</v>
      </c>
    </row>
    <row customHeight="1" ht="12.75">
      <c r="A8" s="224" t="s">
        <v>80</v>
      </c>
      <c r="B8" s="225" t="s">
        <v>81</v>
      </c>
      <c r="D8" s="226" t="s">
        <v>21</v>
      </c>
      <c r="E8" s="86"/>
      <c r="F8" s="157" t="s">
        <v>82</v>
      </c>
      <c r="G8" s="157" t="s">
        <v>83</v>
      </c>
      <c r="H8" s="157" t="s">
        <v>83</v>
      </c>
      <c r="J8" s="229" t="s">
        <v>84</v>
      </c>
      <c r="O8" s="230" t="s">
        <v>85</v>
      </c>
      <c r="P8" s="233" t="s">
        <v>86</v>
      </c>
    </row>
    <row customHeight="1" ht="12.75">
      <c r="A9" s="224" t="s">
        <v>87</v>
      </c>
      <c r="B9" s="225" t="s">
        <v>88</v>
      </c>
      <c r="D9" s="226" t="s">
        <v>89</v>
      </c>
      <c r="E9" s="86"/>
      <c r="F9" s="157" t="s">
        <v>90</v>
      </c>
      <c r="G9" s="157" t="s">
        <v>91</v>
      </c>
      <c r="H9" s="157" t="s">
        <v>91</v>
      </c>
      <c r="J9" s="229" t="s">
        <v>92</v>
      </c>
      <c r="O9" s="230" t="s">
        <v>93</v>
      </c>
      <c r="P9" s="233" t="s">
        <v>94</v>
      </c>
    </row>
    <row customHeight="1" ht="12.75">
      <c r="A10" s="224" t="s">
        <v>95</v>
      </c>
      <c r="B10" s="225" t="s">
        <v>96</v>
      </c>
      <c r="D10" s="226" t="s">
        <v>97</v>
      </c>
      <c r="E10" s="86"/>
      <c r="F10" s="157" t="s">
        <v>98</v>
      </c>
      <c r="G10" s="157" t="s">
        <v>99</v>
      </c>
      <c r="H10" s="157" t="s">
        <v>99</v>
      </c>
      <c r="J10" s="229" t="s">
        <v>100</v>
      </c>
      <c r="O10" s="230" t="s">
        <v>101</v>
      </c>
      <c r="P10" s="231" t="s">
        <v>102</v>
      </c>
    </row>
    <row customHeight="1" ht="12.75">
      <c r="A11" s="224" t="s">
        <v>103</v>
      </c>
      <c r="B11" s="225" t="s">
        <v>104</v>
      </c>
      <c r="D11" s="226" t="s">
        <v>105</v>
      </c>
      <c r="E11" s="86"/>
      <c r="F11" s="157" t="s">
        <v>106</v>
      </c>
      <c r="G11" s="157">
        <v>10</v>
      </c>
      <c r="H11" s="157">
        <v>10</v>
      </c>
      <c r="J11" s="218" t="s">
        <v>107</v>
      </c>
      <c r="O11" s="234"/>
      <c r="P11" s="100"/>
    </row>
    <row customHeight="1" ht="11.25">
      <c r="A12" s="224" t="s">
        <v>108</v>
      </c>
      <c r="B12" s="225" t="s">
        <v>109</v>
      </c>
      <c r="D12" s="86"/>
      <c r="E12" s="86"/>
      <c r="F12" s="157" t="s">
        <v>110</v>
      </c>
      <c r="G12" s="157">
        <v>11</v>
      </c>
      <c r="H12" s="157">
        <v>11</v>
      </c>
      <c r="J12" s="229" t="s">
        <v>25</v>
      </c>
      <c r="O12" s="235"/>
      <c r="P12" s="100"/>
    </row>
    <row customHeight="1" ht="11.25">
      <c r="A13" s="224" t="s">
        <v>111</v>
      </c>
      <c r="B13" s="225" t="s">
        <v>112</v>
      </c>
      <c r="D13" s="86"/>
      <c r="E13" s="86"/>
      <c r="F13" s="157" t="s">
        <v>113</v>
      </c>
      <c r="G13" s="157">
        <v>12</v>
      </c>
      <c r="H13" s="157">
        <v>12</v>
      </c>
      <c r="J13" s="229" t="s">
        <v>39</v>
      </c>
    </row>
    <row customHeight="1" ht="11.25">
      <c r="A14" s="224" t="s">
        <v>114</v>
      </c>
      <c r="B14" s="225" t="s">
        <v>115</v>
      </c>
      <c r="D14" s="86"/>
      <c r="E14" s="218" t="s">
        <v>116</v>
      </c>
      <c r="F14" s="157"/>
      <c r="G14" s="157"/>
      <c r="H14" s="157">
        <v>13</v>
      </c>
      <c r="J14" s="229" t="s">
        <v>52</v>
      </c>
    </row>
    <row customHeight="1" ht="11.25">
      <c r="A15" s="224" t="s">
        <v>117</v>
      </c>
      <c r="B15" s="225" t="s">
        <v>118</v>
      </c>
      <c r="D15" s="86"/>
      <c r="E15" s="227">
        <v>2007</v>
      </c>
      <c r="F15" s="227">
        <v>2017</v>
      </c>
      <c r="G15" s="157"/>
      <c r="H15" s="157">
        <v>14</v>
      </c>
      <c r="J15" s="229" t="s">
        <v>64</v>
      </c>
    </row>
    <row customHeight="1" ht="11.25">
      <c r="A16" s="224" t="s">
        <v>119</v>
      </c>
      <c r="B16" s="225" t="s">
        <v>120</v>
      </c>
      <c r="D16" s="86"/>
      <c r="E16" s="227">
        <v>2008</v>
      </c>
      <c r="F16" s="227">
        <v>2018</v>
      </c>
      <c r="G16" s="157"/>
      <c r="H16" s="157">
        <v>15</v>
      </c>
      <c r="J16" s="229" t="s">
        <v>71</v>
      </c>
    </row>
    <row customHeight="1" ht="11.25">
      <c r="A17" s="224" t="s">
        <v>121</v>
      </c>
      <c r="B17" s="225" t="s">
        <v>122</v>
      </c>
      <c r="C17" s="218" t="s">
        <v>123</v>
      </c>
      <c r="E17" s="227">
        <v>2009</v>
      </c>
      <c r="F17" s="227">
        <v>2019</v>
      </c>
      <c r="G17" s="157"/>
      <c r="H17" s="157">
        <v>16</v>
      </c>
    </row>
    <row customHeight="1" ht="11.25">
      <c r="A18" s="224" t="s">
        <v>124</v>
      </c>
      <c r="B18" s="225" t="s">
        <v>125</v>
      </c>
      <c r="C18" s="228" t="s">
        <v>126</v>
      </c>
      <c r="E18" s="227">
        <v>2010</v>
      </c>
      <c r="F18" s="227">
        <v>2020</v>
      </c>
      <c r="G18" s="157"/>
      <c r="H18" s="157">
        <v>17</v>
      </c>
    </row>
    <row customHeight="1" ht="11.25">
      <c r="A19" s="224" t="s">
        <v>127</v>
      </c>
      <c r="B19" s="225" t="s">
        <v>128</v>
      </c>
      <c r="E19" s="227">
        <v>2011</v>
      </c>
      <c r="F19" s="227">
        <v>2021</v>
      </c>
      <c r="G19" s="157"/>
      <c r="H19" s="157">
        <v>18</v>
      </c>
      <c r="J19" s="218" t="s">
        <v>129</v>
      </c>
    </row>
    <row customHeight="1" ht="11.25">
      <c r="A20" s="224" t="s">
        <v>130</v>
      </c>
      <c r="B20" s="225" t="s">
        <v>131</v>
      </c>
      <c r="E20" s="227">
        <v>2012</v>
      </c>
      <c r="F20" s="227">
        <v>2022</v>
      </c>
      <c r="G20" s="157"/>
      <c r="H20" s="157">
        <v>19</v>
      </c>
      <c r="J20" s="229" t="s">
        <v>132</v>
      </c>
    </row>
    <row customHeight="1" ht="11.25">
      <c r="A21" s="224" t="s">
        <v>133</v>
      </c>
      <c r="B21" s="225" t="s">
        <v>134</v>
      </c>
      <c r="E21" s="227">
        <v>2013</v>
      </c>
      <c r="F21" s="227">
        <v>2023</v>
      </c>
      <c r="G21" s="157"/>
      <c r="H21" s="157">
        <v>20</v>
      </c>
      <c r="J21" s="229" t="s">
        <v>135</v>
      </c>
    </row>
    <row customHeight="1" ht="11.25">
      <c r="A22" s="224" t="s">
        <v>136</v>
      </c>
      <c r="B22" s="225" t="s">
        <v>137</v>
      </c>
      <c r="E22" s="227">
        <v>2014</v>
      </c>
      <c r="F22" s="227">
        <v>2024</v>
      </c>
      <c r="G22" s="157"/>
      <c r="H22" s="157">
        <v>21</v>
      </c>
      <c r="J22" s="229" t="s">
        <v>138</v>
      </c>
    </row>
    <row customHeight="1" ht="11.25">
      <c r="A23" s="224" t="s">
        <v>139</v>
      </c>
      <c r="B23" s="225" t="s">
        <v>140</v>
      </c>
      <c r="E23" s="227">
        <v>2015</v>
      </c>
      <c r="F23" s="227">
        <v>2025</v>
      </c>
      <c r="G23" s="157"/>
      <c r="H23" s="157">
        <v>22</v>
      </c>
      <c r="J23" s="229" t="s">
        <v>141</v>
      </c>
    </row>
    <row customHeight="1" ht="11.25">
      <c r="A24" s="224" t="s">
        <v>142</v>
      </c>
      <c r="B24" s="225" t="s">
        <v>143</v>
      </c>
      <c r="E24" s="227">
        <v>2016</v>
      </c>
      <c r="F24" s="227">
        <v>2026</v>
      </c>
      <c r="G24" s="157"/>
      <c r="H24" s="157">
        <v>23</v>
      </c>
    </row>
    <row customHeight="1" ht="11.25">
      <c r="A25" s="224" t="s">
        <v>144</v>
      </c>
      <c r="B25" s="225" t="s">
        <v>145</v>
      </c>
      <c r="E25" s="227">
        <v>2017</v>
      </c>
      <c r="F25" s="227">
        <v>2027</v>
      </c>
      <c r="G25" s="157"/>
      <c r="H25" s="157">
        <v>24</v>
      </c>
      <c r="R25" s="73"/>
    </row>
    <row customHeight="1" ht="11.25">
      <c r="A26" s="224" t="s">
        <v>146</v>
      </c>
      <c r="B26" s="225" t="s">
        <v>147</v>
      </c>
      <c r="F26" s="157"/>
      <c r="G26" s="157"/>
      <c r="H26" s="157">
        <v>25</v>
      </c>
    </row>
    <row customHeight="1" ht="11.25">
      <c r="A27" s="224" t="s">
        <v>148</v>
      </c>
      <c r="B27" s="225" t="s">
        <v>149</v>
      </c>
      <c r="F27" s="157"/>
      <c r="G27" s="157"/>
      <c r="H27" s="157">
        <v>26</v>
      </c>
    </row>
    <row customHeight="1" ht="11.25">
      <c r="A28" s="224" t="s">
        <v>150</v>
      </c>
      <c r="B28" s="225" t="s">
        <v>151</v>
      </c>
      <c r="E28" s="236" t="s">
        <v>152</v>
      </c>
      <c r="F28" s="157"/>
      <c r="G28" s="157"/>
      <c r="H28" s="157">
        <v>27</v>
      </c>
    </row>
    <row customHeight="1" ht="11.25">
      <c r="A29" s="224" t="s">
        <v>153</v>
      </c>
      <c r="B29" s="225" t="s">
        <v>154</v>
      </c>
      <c r="E29" s="227">
        <f>FIRST_PERIOD_IN_LT</f>
        <v>2022</v>
      </c>
      <c r="F29" s="157"/>
      <c r="G29" s="157"/>
      <c r="H29" s="157">
        <v>28</v>
      </c>
      <c r="J29" s="218" t="s">
        <v>155</v>
      </c>
    </row>
    <row customHeight="1" ht="11.25">
      <c r="A30" s="224" t="s">
        <v>156</v>
      </c>
      <c r="B30" s="225" t="s">
        <v>157</v>
      </c>
      <c r="E30" s="227">
        <f>(FIRST_PERIOD_IN_LT+1)</f>
        <v>2023</v>
      </c>
      <c r="G30" s="157"/>
      <c r="H30" s="157">
        <v>29</v>
      </c>
      <c r="J30" s="229" t="s">
        <v>158</v>
      </c>
    </row>
    <row customHeight="1" ht="11.25">
      <c r="A31" s="224" t="s">
        <v>159</v>
      </c>
      <c r="B31" s="225" t="s">
        <v>160</v>
      </c>
      <c r="E31" s="227">
        <f>FIRST_PERIOD_IN_LT+2</f>
        <v>2024</v>
      </c>
      <c r="G31" s="157"/>
      <c r="H31" s="157">
        <v>30</v>
      </c>
    </row>
    <row customHeight="1" ht="11.25">
      <c r="A32" s="224" t="s">
        <v>161</v>
      </c>
      <c r="B32" s="225"/>
      <c r="G32" s="157"/>
      <c r="H32" s="157">
        <v>31</v>
      </c>
    </row>
    <row customHeight="1" ht="11.25">
      <c r="A33" s="224" t="s">
        <v>162</v>
      </c>
      <c r="B33" s="225"/>
      <c r="J33" s="218" t="s">
        <v>163</v>
      </c>
    </row>
    <row customHeight="1" ht="11.25">
      <c r="A34" s="224" t="s">
        <v>164</v>
      </c>
      <c r="B34" s="225"/>
      <c r="J34" s="237" t="s">
        <v>165</v>
      </c>
    </row>
    <row customHeight="1" ht="11.25">
      <c r="A35" s="224" t="s">
        <v>166</v>
      </c>
      <c r="B35" s="225"/>
      <c r="J35" s="237" t="s">
        <v>167</v>
      </c>
    </row>
    <row customHeight="1" ht="11.25">
      <c r="A36" s="224" t="s">
        <v>168</v>
      </c>
      <c r="B36" s="225"/>
      <c r="E36" s="236" t="s">
        <v>169</v>
      </c>
      <c r="J36" s="237" t="s">
        <v>170</v>
      </c>
    </row>
    <row customHeight="1" ht="11.25">
      <c r="A37" s="224" t="s">
        <v>171</v>
      </c>
      <c r="B37" s="225"/>
      <c r="E37" s="227">
        <f>FIRST_PERIOD_IN_LT</f>
        <v>2022</v>
      </c>
      <c r="J37" s="238"/>
    </row>
    <row customHeight="1" ht="11.25">
      <c r="A38" s="224" t="s">
        <v>172</v>
      </c>
      <c r="B38" s="225"/>
      <c r="E38" s="227">
        <f>FIRST_PERIOD_IN_LT+1</f>
        <v>2023</v>
      </c>
    </row>
    <row customHeight="1" ht="11.25">
      <c r="A39" s="224" t="s">
        <v>173</v>
      </c>
      <c r="B39" s="225"/>
      <c r="E39" s="227">
        <f>FIRST_PERIOD_IN_LT+2</f>
        <v>2024</v>
      </c>
    </row>
    <row customHeight="1" ht="11.25">
      <c r="A40" s="224" t="s">
        <v>174</v>
      </c>
      <c r="B40" s="225"/>
      <c r="E40" s="227">
        <f>FIRST_PERIOD_IN_LT+3</f>
        <v>2025</v>
      </c>
    </row>
    <row customHeight="1" ht="11.25">
      <c r="A41" s="224" t="s">
        <v>175</v>
      </c>
      <c r="B41" s="225"/>
    </row>
    <row customHeight="1" ht="11.25">
      <c r="A42" s="224" t="s">
        <v>176</v>
      </c>
      <c r="B42" s="225"/>
    </row>
    <row customHeight="1" ht="11.25">
      <c r="A43" s="224" t="s">
        <v>177</v>
      </c>
      <c r="B43" s="225"/>
      <c r="E43" s="236" t="s">
        <v>178</v>
      </c>
    </row>
    <row customHeight="1" ht="11.25">
      <c r="A44" s="224" t="s">
        <v>179</v>
      </c>
      <c r="B44" s="225"/>
      <c r="E44" s="227">
        <f>FIRST_PERIOD_IN_LT</f>
        <v>2022</v>
      </c>
    </row>
    <row customHeight="1" ht="11.25">
      <c r="A45" s="224" t="s">
        <v>180</v>
      </c>
      <c r="B45" s="225"/>
      <c r="E45" s="227">
        <f>FIRST_PERIOD_IN_LT+1</f>
        <v>2023</v>
      </c>
    </row>
    <row customHeight="1" ht="11.25">
      <c r="A46" s="224" t="s">
        <v>181</v>
      </c>
      <c r="B46" s="225"/>
      <c r="E46" s="227">
        <f>FIRST_PERIOD_IN_LT+2</f>
        <v>2024</v>
      </c>
    </row>
    <row customHeight="1" ht="11.25">
      <c r="A47" s="224" t="s">
        <v>182</v>
      </c>
      <c r="B47" s="225"/>
      <c r="E47" s="227">
        <f>FIRST_PERIOD_IN_LT+3</f>
        <v>2025</v>
      </c>
    </row>
    <row customHeight="1" ht="11.25">
      <c r="A48" s="224" t="s">
        <v>183</v>
      </c>
      <c r="B48" s="225"/>
      <c r="E48" s="227">
        <f>FIRST_PERIOD_IN_LT+4</f>
        <v>2026</v>
      </c>
    </row>
    <row customHeight="1" ht="11.25">
      <c r="A49" s="224" t="s">
        <v>184</v>
      </c>
      <c r="B49" s="225"/>
    </row>
    <row customHeight="1" ht="11.25">
      <c r="A50" s="224" t="s">
        <v>185</v>
      </c>
      <c r="B50" s="225"/>
    </row>
    <row customHeight="1" ht="11.25">
      <c r="A51" s="224" t="s">
        <v>186</v>
      </c>
      <c r="B51" s="225"/>
    </row>
    <row customHeight="1" ht="11.25">
      <c r="A52" s="224" t="s">
        <v>187</v>
      </c>
      <c r="B52" s="225"/>
    </row>
    <row customHeight="1" ht="11.25">
      <c r="A53" s="224" t="s">
        <v>188</v>
      </c>
      <c r="B53" s="225"/>
    </row>
    <row customHeight="1" ht="11.25">
      <c r="A54" s="224" t="s">
        <v>189</v>
      </c>
      <c r="B54" s="225"/>
    </row>
    <row customHeight="1" ht="11.25">
      <c r="A55" s="224" t="s">
        <v>190</v>
      </c>
      <c r="B55" s="225"/>
    </row>
    <row customHeight="1" ht="11.25">
      <c r="A56" s="140" t="s">
        <v>191</v>
      </c>
      <c r="B56" s="225"/>
    </row>
    <row customHeight="1" ht="11.25">
      <c r="A57" s="224" t="s">
        <v>192</v>
      </c>
      <c r="B57" s="225"/>
    </row>
    <row customHeight="1" ht="11.25">
      <c r="A58" s="224" t="s">
        <v>193</v>
      </c>
      <c r="B58" s="225"/>
    </row>
    <row customHeight="1" ht="11.25">
      <c r="A59" s="224" t="s">
        <v>194</v>
      </c>
      <c r="B59" s="225"/>
    </row>
    <row customHeight="1" ht="11.25">
      <c r="A60" s="224" t="s">
        <v>195</v>
      </c>
      <c r="B60" s="225"/>
    </row>
    <row customHeight="1" ht="11.25">
      <c r="A61" s="224" t="s">
        <v>196</v>
      </c>
      <c r="B61" s="225"/>
    </row>
    <row customHeight="1" ht="11.25">
      <c r="A62" s="224" t="s">
        <v>197</v>
      </c>
      <c r="B62" s="225"/>
    </row>
    <row customHeight="1" ht="11.25">
      <c r="A63" s="224" t="s">
        <v>198</v>
      </c>
      <c r="B63" s="225"/>
    </row>
    <row customHeight="1" ht="11.25">
      <c r="A64" s="224" t="s">
        <v>199</v>
      </c>
      <c r="B64" s="225"/>
    </row>
    <row customHeight="1" ht="11.25">
      <c r="A65" s="224" t="s">
        <v>200</v>
      </c>
      <c r="B65" s="225"/>
    </row>
    <row customHeight="1" ht="11.25">
      <c r="A66" s="224" t="s">
        <v>201</v>
      </c>
      <c r="B66" s="225"/>
    </row>
    <row customHeight="1" ht="11.25">
      <c r="A67" s="224" t="s">
        <v>202</v>
      </c>
      <c r="B67" s="225"/>
    </row>
    <row customHeight="1" ht="11.25">
      <c r="A68" s="224" t="s">
        <v>203</v>
      </c>
      <c r="B68" s="225"/>
    </row>
    <row customHeight="1" ht="11.25">
      <c r="A69" s="224" t="s">
        <v>204</v>
      </c>
      <c r="B69" s="225"/>
    </row>
    <row customHeight="1" ht="11.25">
      <c r="A70" s="224" t="s">
        <v>205</v>
      </c>
      <c r="B70" s="225"/>
    </row>
    <row customHeight="1" ht="11.25">
      <c r="A71" s="224" t="s">
        <v>206</v>
      </c>
      <c r="B71" s="225"/>
    </row>
    <row customHeight="1" ht="11.25">
      <c r="A72" s="224" t="s">
        <v>207</v>
      </c>
      <c r="B72" s="225"/>
    </row>
    <row customHeight="1" ht="11.25">
      <c r="A73" s="224" t="s">
        <v>208</v>
      </c>
      <c r="B73" s="225"/>
    </row>
    <row customHeight="1" ht="11.25">
      <c r="A74" s="224" t="s">
        <v>209</v>
      </c>
      <c r="B74" s="225"/>
    </row>
    <row customHeight="1" ht="11.25">
      <c r="A75" s="224" t="s">
        <v>210</v>
      </c>
      <c r="B75" s="225"/>
    </row>
    <row customHeight="1" ht="11.25">
      <c r="A76" s="224" t="s">
        <v>211</v>
      </c>
      <c r="B76" s="225"/>
    </row>
    <row customHeight="1" ht="11.25">
      <c r="A77" s="140" t="s">
        <v>212</v>
      </c>
      <c r="B77" s="225"/>
    </row>
    <row customHeight="1" ht="11.25">
      <c r="A78" s="224" t="s">
        <v>213</v>
      </c>
      <c r="B78" s="225"/>
    </row>
    <row customHeight="1" ht="11.25">
      <c r="A79" s="224" t="s">
        <v>214</v>
      </c>
      <c r="B79" s="225"/>
    </row>
    <row customHeight="1" ht="11.25">
      <c r="A80" s="224" t="s">
        <v>215</v>
      </c>
      <c r="B80" s="225"/>
    </row>
    <row customHeight="1" ht="11.25">
      <c r="A81" s="224" t="s">
        <v>216</v>
      </c>
      <c r="B81" s="225"/>
    </row>
    <row customHeight="1" ht="11.25">
      <c r="A82" s="224" t="s">
        <v>217</v>
      </c>
      <c r="B82" s="225"/>
    </row>
    <row customHeight="1" ht="11.25">
      <c r="A83" s="140" t="s">
        <v>218</v>
      </c>
      <c r="B83" s="225"/>
    </row>
    <row customHeight="1" ht="11.25">
      <c r="A84" s="224" t="s">
        <v>219</v>
      </c>
      <c r="B84" s="225"/>
    </row>
    <row customHeight="1" ht="11.25">
      <c r="A85" s="224" t="s">
        <v>220</v>
      </c>
      <c r="B85" s="225"/>
    </row>
    <row customHeight="1" ht="11.25">
      <c r="A86" s="224" t="s">
        <v>221</v>
      </c>
      <c r="B86" s="225"/>
    </row>
    <row customHeight="1" ht="11.25">
      <c r="A87" s="73"/>
      <c r="B87" s="225"/>
    </row>
    <row customHeight="1" ht="11.25">
      <c r="A88" s="73"/>
    </row>
    <row customHeight="1" ht="11.25">
      <c r="A89" s="73"/>
    </row>
    <row customHeight="1" ht="11.25">
      <c r="A90" s="73"/>
    </row>
    <row customHeight="1" ht="11.25">
      <c r="A91" s="73"/>
    </row>
    <row customHeight="1" ht="11.25">
      <c r="A92" s="73"/>
    </row>
    <row customHeight="1" ht="11.25">
      <c r="A93" s="73"/>
    </row>
    <row customHeight="1" ht="11.25">
      <c r="A94" s="73"/>
    </row>
    <row customHeight="1" ht="11.25">
      <c r="A95" s="73"/>
    </row>
    <row customHeight="1" ht="11.25">
      <c r="A96" s="73"/>
    </row>
    <row customHeight="1" ht="11.25">
      <c r="A97" s="73"/>
    </row>
    <row customHeight="1" ht="11.25">
      <c r="A98" s="73"/>
    </row>
    <row customHeight="1" ht="11.25">
      <c r="A99" s="73"/>
    </row>
    <row customHeight="1" ht="11.25">
      <c r="A100" s="73"/>
    </row>
    <row customHeight="1" ht="11.25">
      <c r="A101" s="73"/>
    </row>
    <row customHeight="1" ht="11.25">
      <c r="A102" s="73"/>
    </row>
    <row customHeight="1" ht="11.25">
      <c r="A103" s="73"/>
    </row>
    <row customHeight="1" ht="11.25">
      <c r="A104" s="73"/>
    </row>
    <row customHeight="1" ht="11.25">
      <c r="A105" s="73"/>
    </row>
    <row customHeight="1" ht="11.25">
      <c r="A106" s="73"/>
    </row>
    <row customHeight="1" ht="11.25">
      <c r="A107" s="73"/>
    </row>
    <row customHeight="1" ht="11.25">
      <c r="A108" s="73"/>
    </row>
    <row customHeight="1" ht="11.25">
      <c r="A109" s="73"/>
    </row>
    <row customHeight="1" ht="11.25">
      <c r="A110" s="73"/>
    </row>
    <row customHeight="1" ht="11.25">
      <c r="A111" s="73"/>
    </row>
    <row customHeight="1" ht="11.25">
      <c r="A112" s="73"/>
    </row>
    <row customHeight="1" ht="11.25">
      <c r="A113" s="73"/>
    </row>
    <row customHeight="1" ht="11.25">
      <c r="A114" s="73"/>
    </row>
    <row customHeight="1" ht="11.25">
      <c r="A115" s="73"/>
    </row>
    <row customHeight="1" ht="11.25">
      <c r="A116" s="73"/>
    </row>
    <row customHeight="1" ht="11.25">
      <c r="A117" s="73"/>
    </row>
    <row customHeight="1" ht="11.25">
      <c r="A118" s="73"/>
    </row>
    <row customHeight="1" ht="11.25">
      <c r="A119" s="73"/>
    </row>
    <row customHeight="1" ht="11.25">
      <c r="A120" s="73"/>
    </row>
    <row customHeight="1" ht="11.25">
      <c r="A121" s="73"/>
    </row>
    <row customHeight="1" ht="11.25">
      <c r="A122" s="73"/>
    </row>
    <row customHeight="1" ht="11.25">
      <c r="A123" s="73"/>
    </row>
    <row customHeight="1" ht="11.25">
      <c r="A124" s="73"/>
    </row>
    <row customHeight="1" ht="11.25">
      <c r="A125" s="73"/>
    </row>
    <row customHeight="1" ht="11.25">
      <c r="A126" s="73"/>
    </row>
    <row customHeight="1" ht="11.25">
      <c r="A127" s="73"/>
    </row>
    <row customHeight="1" ht="11.25">
      <c r="A128" s="73"/>
    </row>
    <row customHeight="1" ht="11.25">
      <c r="A129" s="73"/>
    </row>
    <row customHeight="1" ht="11.25">
      <c r="A130" s="239"/>
    </row>
    <row customHeight="1" ht="11.25">
      <c r="A131" s="73"/>
    </row>
    <row customHeight="1" ht="11.25">
      <c r="A132" s="240"/>
    </row>
    <row customHeight="1" ht="11.25">
      <c r="A133" s="73"/>
    </row>
    <row customHeight="1" ht="11.25">
      <c r="A134" s="73"/>
    </row>
    <row customHeight="1" ht="11.25">
      <c r="A135" s="73"/>
    </row>
    <row customHeight="1" ht="11.25">
      <c r="A136" s="73"/>
    </row>
    <row customHeight="1" ht="11.25">
      <c r="A137" s="73"/>
    </row>
    <row customHeight="1" ht="11.25">
      <c r="A138" s="73"/>
    </row>
    <row customHeight="1" ht="11.25">
      <c r="A139" s="73"/>
    </row>
    <row customHeight="1" ht="11.25">
      <c r="A140" s="73"/>
    </row>
    <row customHeight="1" ht="11.25">
      <c r="A141" s="73"/>
    </row>
    <row customHeight="1" ht="11.25">
      <c r="A142" s="73"/>
    </row>
    <row customHeight="1" ht="11.25">
      <c r="A143" s="73"/>
    </row>
    <row customHeight="1" ht="11.25">
      <c r="A144" s="73"/>
    </row>
    <row customHeight="1" ht="11.25">
      <c r="A145" s="73"/>
    </row>
    <row customHeight="1" ht="11.25">
      <c r="A146" s="73"/>
    </row>
    <row customHeight="1" ht="11.25">
      <c r="A147" s="73"/>
    </row>
    <row customHeight="1" ht="11.25">
      <c r="A148" s="73"/>
    </row>
    <row customHeight="1" ht="11.25">
      <c r="A149" s="73"/>
    </row>
    <row customHeight="1" ht="11.25">
      <c r="A150" s="73"/>
    </row>
    <row customHeight="1" ht="11.25">
      <c r="A151" s="73"/>
    </row>
    <row customHeight="1" ht="11.25">
      <c r="A152" s="73"/>
    </row>
    <row customHeight="1" ht="11.25">
      <c r="A153" s="73"/>
    </row>
    <row customHeight="1" ht="11.25">
      <c r="A154" s="73"/>
    </row>
    <row customHeight="1" ht="11.25">
      <c r="A155" s="73"/>
    </row>
    <row customHeight="1" ht="11.25">
      <c r="A156" s="73"/>
    </row>
    <row customHeight="1" ht="11.25">
      <c r="A157" s="73"/>
    </row>
    <row customHeight="1" ht="11.25">
      <c r="A158" s="73"/>
    </row>
    <row customHeight="1" ht="11.25">
      <c r="A159" s="73"/>
    </row>
    <row customHeight="1" ht="11.25">
      <c r="A160" s="73"/>
    </row>
    <row customHeight="1" ht="11.25">
      <c r="A161" s="73"/>
    </row>
    <row customHeight="1" ht="11.25">
      <c r="A162" s="73"/>
    </row>
    <row customHeight="1" ht="11.25">
      <c r="A163" s="73"/>
    </row>
    <row customHeight="1" ht="11.25">
      <c r="A164" s="73"/>
    </row>
    <row customHeight="1" ht="11.25">
      <c r="A165" s="73"/>
    </row>
    <row customHeight="1" ht="11.25">
      <c r="A166" s="73"/>
    </row>
    <row customHeight="1" ht="11.25">
      <c r="A167" s="73"/>
    </row>
    <row customHeight="1" ht="11.25">
      <c r="A168" s="73"/>
    </row>
    <row customHeight="1" ht="11.25">
      <c r="A169" s="73"/>
    </row>
    <row customHeight="1" ht="11.25">
      <c r="A170" s="73"/>
    </row>
    <row customHeight="1" ht="11.25">
      <c r="A171" s="73"/>
    </row>
    <row customHeight="1" ht="11.25">
      <c r="A172" s="73"/>
    </row>
    <row customHeight="1" ht="11.25">
      <c r="A173" s="73"/>
    </row>
    <row customHeight="1" ht="11.25">
      <c r="A174" s="73"/>
    </row>
    <row customHeight="1" ht="11.25">
      <c r="A175" s="73"/>
    </row>
    <row customHeight="1" ht="11.25">
      <c r="A176" s="73"/>
    </row>
    <row customHeight="1" ht="11.25">
      <c r="A177" s="73"/>
    </row>
    <row customHeight="1" ht="11.25">
      <c r="A178" s="73"/>
    </row>
    <row customHeight="1" ht="11.25">
      <c r="A179" s="73"/>
    </row>
    <row customHeight="1" ht="11.25">
      <c r="A180" s="73"/>
    </row>
    <row customHeight="1" ht="11.25">
      <c r="A181" s="73"/>
    </row>
    <row customHeight="1" ht="11.25">
      <c r="A182" s="73"/>
    </row>
    <row customHeight="1" ht="11.25">
      <c r="A183" s="73"/>
    </row>
    <row customHeight="1" ht="11.25">
      <c r="A184" s="73"/>
    </row>
    <row customHeight="1" ht="11.25">
      <c r="A185" s="73"/>
    </row>
    <row customHeight="1" ht="11.25">
      <c r="A186" s="73"/>
    </row>
    <row customHeight="1" ht="11.25">
      <c r="A187" s="73"/>
    </row>
    <row customHeight="1" ht="11.25">
      <c r="A188" s="73"/>
    </row>
    <row customHeight="1" ht="11.25">
      <c r="A189" s="73"/>
    </row>
    <row customHeight="1" ht="11.25">
      <c r="A190" s="73"/>
    </row>
    <row customHeight="1" ht="11.25">
      <c r="A191" s="73"/>
    </row>
    <row customHeight="1" ht="11.25">
      <c r="A192" s="73"/>
    </row>
    <row customHeight="1" ht="11.25">
      <c r="A193" s="73"/>
    </row>
    <row customHeight="1" ht="11.25">
      <c r="A194" s="73"/>
    </row>
    <row customHeight="1" ht="11.25">
      <c r="A195" s="73"/>
    </row>
    <row customHeight="1" ht="11.25">
      <c r="A196" s="73"/>
    </row>
    <row customHeight="1" ht="11.25">
      <c r="A197" s="73"/>
    </row>
    <row customHeight="1" ht="11.25">
      <c r="A198" s="73"/>
    </row>
    <row customHeight="1" ht="11.25">
      <c r="A199" s="73"/>
    </row>
    <row customHeight="1" ht="11.25">
      <c r="A200" s="73"/>
    </row>
    <row customHeight="1" ht="11.25">
      <c r="A201" s="73"/>
    </row>
    <row customHeight="1" ht="11.25">
      <c r="A202" s="73"/>
    </row>
    <row customHeight="1" ht="11.25">
      <c r="A203" s="73"/>
    </row>
    <row customHeight="1" ht="11.25">
      <c r="A204" s="73"/>
    </row>
    <row customHeight="1" ht="11.25">
      <c r="A205" s="73"/>
    </row>
    <row customHeight="1" ht="11.25">
      <c r="A206" s="73"/>
    </row>
    <row customHeight="1" ht="11.25">
      <c r="A207" s="73"/>
    </row>
    <row customHeight="1" ht="11.25">
      <c r="A208" s="73"/>
    </row>
    <row customHeight="1" ht="11.25">
      <c r="A209" s="73"/>
    </row>
    <row customHeight="1" ht="11.25">
      <c r="A210" s="73"/>
    </row>
    <row customHeight="1" ht="11.25">
      <c r="A211" s="73"/>
    </row>
    <row customHeight="1" ht="11.25">
      <c r="A212" s="73"/>
    </row>
    <row customHeight="1" ht="11.25">
      <c r="A213" s="73"/>
    </row>
    <row customHeight="1" ht="11.25">
      <c r="A214" s="73"/>
    </row>
    <row customHeight="1" ht="11.25">
      <c r="A215" s="73"/>
    </row>
    <row customHeight="1" ht="11.25">
      <c r="A216" s="73"/>
    </row>
    <row customHeight="1" ht="11.25">
      <c r="A217" s="73"/>
    </row>
    <row customHeight="1" ht="11.25">
      <c r="A218" s="73"/>
    </row>
    <row customHeight="1" ht="11.25">
      <c r="A219" s="73"/>
    </row>
    <row customHeight="1" ht="11.25">
      <c r="A220" s="73"/>
    </row>
    <row customHeight="1" ht="11.25">
      <c r="A221" s="73"/>
    </row>
    <row customHeight="1" ht="11.25">
      <c r="A222" s="73"/>
    </row>
    <row customHeight="1" ht="11.25">
      <c r="A223" s="73"/>
    </row>
    <row customHeight="1" ht="11.25">
      <c r="A224" s="73"/>
    </row>
    <row customHeight="1" ht="11.25">
      <c r="A225" s="73"/>
    </row>
    <row customHeight="1" ht="11.25">
      <c r="A226" s="73"/>
    </row>
    <row customHeight="1" ht="11.25">
      <c r="A227" s="73"/>
    </row>
    <row customHeight="1" ht="11.25">
      <c r="A228" s="73"/>
    </row>
    <row customHeight="1" ht="11.25">
      <c r="A229" s="73"/>
    </row>
    <row customHeight="1" ht="11.25">
      <c r="A230" s="73"/>
    </row>
    <row customHeight="1" ht="11.25">
      <c r="A231" s="73"/>
    </row>
    <row customHeight="1" ht="11.25">
      <c r="A232" s="73"/>
    </row>
    <row customHeight="1" ht="11.25">
      <c r="A233" s="73"/>
    </row>
    <row customHeight="1" ht="11.25">
      <c r="A234" s="73"/>
    </row>
    <row customHeight="1" ht="11.25">
      <c r="A235" s="73"/>
    </row>
    <row customHeight="1" ht="11.25">
      <c r="A236" s="73"/>
    </row>
    <row customHeight="1" ht="11.25">
      <c r="A237" s="73"/>
    </row>
    <row customHeight="1" ht="11.25">
      <c r="A238" s="73"/>
    </row>
    <row customHeight="1" ht="11.25">
      <c r="A239" s="73"/>
    </row>
    <row customHeight="1" ht="11.25">
      <c r="A240" s="73"/>
    </row>
    <row customHeight="1" ht="11.25">
      <c r="A241" s="73"/>
    </row>
    <row customHeight="1" ht="11.25">
      <c r="A242" s="73"/>
    </row>
    <row customHeight="1" ht="11.25">
      <c r="A243" s="73"/>
    </row>
    <row customHeight="1" ht="11.25">
      <c r="A244" s="73"/>
    </row>
    <row customHeight="1" ht="11.25">
      <c r="A245" s="73"/>
    </row>
    <row customHeight="1" ht="11.25">
      <c r="A246" s="73"/>
    </row>
    <row customHeight="1" ht="11.25">
      <c r="A247" s="73"/>
    </row>
    <row customHeight="1" ht="11.25">
      <c r="A248" s="73"/>
    </row>
    <row customHeight="1" ht="11.25">
      <c r="A249" s="73"/>
    </row>
    <row customHeight="1" ht="11.25">
      <c r="A250" s="73"/>
    </row>
    <row customHeight="1" ht="11.25">
      <c r="A251" s="73"/>
    </row>
    <row customHeight="1" ht="11.25">
      <c r="A252" s="73"/>
    </row>
    <row customHeight="1" ht="11.25">
      <c r="A253" s="73"/>
    </row>
    <row customHeight="1" ht="11.25">
      <c r="A254" s="73"/>
    </row>
    <row customHeight="1" ht="11.25">
      <c r="A255" s="73"/>
    </row>
    <row customHeight="1" ht="11.25">
      <c r="A256" s="73"/>
    </row>
    <row customHeight="1" ht="11.25">
      <c r="A257" s="73"/>
    </row>
    <row customHeight="1" ht="11.25">
      <c r="A258" s="73"/>
    </row>
    <row customHeight="1" ht="11.25">
      <c r="A259" s="73"/>
    </row>
    <row customHeight="1" ht="11.25">
      <c r="A260" s="73"/>
    </row>
    <row customHeight="1" ht="11.25">
      <c r="A261" s="73"/>
    </row>
    <row customHeight="1" ht="11.25">
      <c r="A262" s="73"/>
    </row>
    <row customHeight="1" ht="11.25">
      <c r="A263" s="73"/>
    </row>
    <row customHeight="1" ht="11.25">
      <c r="A264" s="73"/>
    </row>
    <row customHeight="1" ht="11.25">
      <c r="A265" s="73"/>
    </row>
    <row customHeight="1" ht="11.25">
      <c r="A266" s="73"/>
    </row>
    <row customHeight="1" ht="11.25">
      <c r="A267" s="73"/>
    </row>
    <row customHeight="1" ht="11.25">
      <c r="A268" s="73"/>
    </row>
    <row customHeight="1" ht="11.25">
      <c r="A269" s="73"/>
    </row>
    <row customHeight="1" ht="11.25">
      <c r="A270" s="73"/>
    </row>
    <row customHeight="1" ht="11.25">
      <c r="A271" s="73"/>
    </row>
    <row customHeight="1" ht="11.25">
      <c r="A272" s="73"/>
    </row>
    <row customHeight="1" ht="11.25">
      <c r="A273" s="73"/>
    </row>
    <row customHeight="1" ht="11.25">
      <c r="A274" s="73"/>
    </row>
    <row customHeight="1" ht="11.25">
      <c r="A275" s="73"/>
    </row>
    <row customHeight="1" ht="11.25">
      <c r="A276" s="73"/>
    </row>
    <row customHeight="1" ht="11.25">
      <c r="A277" s="73"/>
    </row>
    <row customHeight="1" ht="11.25">
      <c r="A278" s="73"/>
    </row>
    <row customHeight="1" ht="11.25">
      <c r="A279" s="73"/>
    </row>
    <row customHeight="1" ht="11.25">
      <c r="A280" s="73"/>
    </row>
    <row customHeight="1" ht="11.25">
      <c r="A281" s="73"/>
    </row>
    <row customHeight="1" ht="11.25">
      <c r="A282" s="73"/>
    </row>
    <row customHeight="1" ht="11.25">
      <c r="A283" s="73"/>
    </row>
    <row customHeight="1" ht="11.25">
      <c r="A284" s="73"/>
    </row>
    <row customHeight="1" ht="11.25">
      <c r="A285" s="73"/>
    </row>
    <row customHeight="1" ht="11.25">
      <c r="A286" s="73"/>
    </row>
    <row customHeight="1" ht="11.25">
      <c r="A287" s="73"/>
    </row>
    <row customHeight="1" ht="11.25">
      <c r="A288" s="73"/>
    </row>
    <row customHeight="1" ht="11.25">
      <c r="A289" s="73"/>
    </row>
    <row customHeight="1" ht="11.25">
      <c r="A290" s="73"/>
    </row>
    <row customHeight="1" ht="11.25">
      <c r="A291" s="73"/>
    </row>
    <row customHeight="1" ht="11.25">
      <c r="A292" s="73"/>
    </row>
    <row customHeight="1" ht="11.25">
      <c r="A293" s="73"/>
    </row>
    <row customHeight="1" ht="11.25">
      <c r="A294" s="73"/>
    </row>
    <row customHeight="1" ht="11.25">
      <c r="A295" s="73"/>
    </row>
    <row customHeight="1" ht="11.25">
      <c r="A296" s="73"/>
    </row>
    <row customHeight="1" ht="11.25">
      <c r="A297" s="73"/>
    </row>
    <row customHeight="1" ht="11.25">
      <c r="A298" s="73"/>
    </row>
    <row customHeight="1" ht="11.25">
      <c r="A299" s="73"/>
    </row>
    <row customHeight="1" ht="11.25">
      <c r="A300" s="73"/>
    </row>
    <row customHeight="1" ht="11.25">
      <c r="A301" s="73"/>
    </row>
    <row customHeight="1" ht="11.25">
      <c r="A302" s="73"/>
    </row>
    <row customHeight="1" ht="11.25">
      <c r="A303" s="73"/>
    </row>
    <row customHeight="1" ht="11.25">
      <c r="A304" s="73"/>
    </row>
    <row customHeight="1" ht="11.25">
      <c r="A305" s="73"/>
    </row>
    <row customHeight="1" ht="11.25">
      <c r="A306" s="73"/>
    </row>
    <row customHeight="1" ht="11.25">
      <c r="A307" s="73"/>
    </row>
    <row customHeight="1" ht="11.25">
      <c r="A308" s="73"/>
    </row>
    <row customHeight="1" ht="11.25">
      <c r="A309" s="73"/>
    </row>
    <row customHeight="1" ht="11.25">
      <c r="A310" s="73"/>
    </row>
    <row customHeight="1" ht="11.25">
      <c r="A311" s="73"/>
    </row>
    <row customHeight="1" ht="11.25">
      <c r="A312" s="73"/>
    </row>
    <row customHeight="1" ht="11.25">
      <c r="A313" s="73"/>
    </row>
    <row customHeight="1" ht="11.25">
      <c r="A314" s="73"/>
    </row>
    <row customHeight="1" ht="11.25">
      <c r="A315" s="73"/>
    </row>
    <row customHeight="1" ht="11.25">
      <c r="A316" s="73"/>
    </row>
    <row customHeight="1" ht="11.25">
      <c r="A317" s="73"/>
    </row>
    <row customHeight="1" ht="11.25">
      <c r="A318" s="73"/>
    </row>
    <row customHeight="1" ht="11.25">
      <c r="A319" s="73"/>
    </row>
    <row customHeight="1" ht="11.25">
      <c r="A320" s="73"/>
    </row>
    <row customHeight="1" ht="11.25">
      <c r="A321" s="73"/>
    </row>
    <row customHeight="1" ht="11.25">
      <c r="A322" s="73"/>
    </row>
    <row customHeight="1" ht="11.25">
      <c r="A323" s="73"/>
    </row>
    <row customHeight="1" ht="11.25">
      <c r="A324" s="73"/>
    </row>
    <row customHeight="1" ht="11.25">
      <c r="A325" s="73"/>
    </row>
    <row customHeight="1" ht="11.25">
      <c r="A326" s="73"/>
    </row>
    <row customHeight="1" ht="11.25">
      <c r="A327" s="73"/>
    </row>
    <row customHeight="1" ht="11.25">
      <c r="A328" s="73"/>
    </row>
    <row customHeight="1" ht="11.25">
      <c r="A329" s="73"/>
    </row>
    <row customHeight="1" ht="11.25">
      <c r="A330" s="73"/>
    </row>
    <row customHeight="1" ht="11.25">
      <c r="A331" s="73"/>
    </row>
    <row customHeight="1" ht="11.25">
      <c r="A332" s="73"/>
    </row>
    <row customHeight="1" ht="11.25">
      <c r="A333" s="73"/>
    </row>
    <row customHeight="1" ht="11.25">
      <c r="A334" s="73"/>
    </row>
    <row customHeight="1" ht="11.25">
      <c r="A335" s="73"/>
    </row>
    <row customHeight="1" ht="11.25">
      <c r="A336" s="73"/>
    </row>
    <row customHeight="1" ht="11.25">
      <c r="A337" s="73"/>
    </row>
    <row customHeight="1" ht="11.25">
      <c r="A338" s="73"/>
    </row>
    <row customHeight="1" ht="11.25">
      <c r="A339" s="73"/>
    </row>
    <row customHeight="1" ht="11.25">
      <c r="A340" s="73"/>
    </row>
    <row customHeight="1" ht="11.25">
      <c r="A341" s="73"/>
    </row>
    <row customHeight="1" ht="11.25">
      <c r="A342" s="73"/>
    </row>
  </sheetData>
  <sheetProtection formatColumns="0" formatRows="0" insertRows="0" deleteColumns="0" deleteRows="0" sort="0" autoFilter="0" insertColumns="1"/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F6FBF07-0417-452F-C787-2B3CED3FC5E3}" mc:Ignorable="x14ac xr xr2 xr3">
  <sheetPr>
    <tabColor theme="3" tint="0.8"/>
  </sheetPr>
  <dimension ref="A1:X47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5" width="7.7109375" hidden="1" customWidth="1"/>
    <col min="6" max="6" width="2.00390625" customWidth="1"/>
    <col min="7" max="7" width="6.7109375" customWidth="1"/>
    <col min="8" max="8" width="107.7109375" customWidth="1"/>
    <col min="9" max="9" width="0.8515625" customWidth="1"/>
    <col min="10" max="14" width="11.7109375" customWidth="1"/>
    <col min="15" max="15" width="1.421875" customWidth="1"/>
  </cols>
  <sheetData>
    <row customHeight="1" ht="11.25" hidden="1"/>
    <row customHeight="1" ht="11.25" hidden="1"/>
    <row customHeight="1" ht="11.25" hidden="1"/>
    <row customHeight="1" ht="11.25" hidden="1"/>
    <row customHeight="1" ht="11.25" hidden="1"/>
    <row customHeight="1" ht="11.25" hidden="1"/>
    <row customHeight="1" ht="11.25" hidden="1"/>
    <row customHeight="1" ht="11.25" hidden="1"/>
    <row customHeight="1" ht="11.25">
      <c r="G9" s="266"/>
      <c r="H9" s="19"/>
      <c r="I9" s="19"/>
      <c r="J9" s="267"/>
      <c r="K9" s="267"/>
      <c r="L9" s="267"/>
      <c r="M9" s="11"/>
      <c r="N9" s="268"/>
      <c r="O9" s="268"/>
    </row>
    <row customHeight="1" ht="20.25">
      <c r="G10" s="269" t="s">
        <v>2002</v>
      </c>
      <c r="H10" s="269"/>
      <c r="I10" s="269"/>
      <c r="J10" s="269"/>
      <c r="K10" s="269"/>
      <c r="L10" s="269"/>
      <c r="M10" s="269"/>
      <c r="N10" s="269"/>
      <c r="O10" s="234"/>
    </row>
    <row customHeight="1" ht="3.75">
      <c r="G11" s="270"/>
      <c r="H11" s="270"/>
      <c r="I11" s="271"/>
      <c r="J11" s="272"/>
      <c r="K11" s="273"/>
      <c r="L11" s="273"/>
      <c r="M11" s="274"/>
      <c r="N11" s="273"/>
      <c r="O11" s="275"/>
    </row>
    <row customHeight="1" ht="15">
      <c r="G12" s="110" t="s">
        <v>2003</v>
      </c>
      <c r="H12" s="110" t="s">
        <v>2004</v>
      </c>
      <c r="I12" s="276"/>
      <c r="J12" s="277" t="str">
        <f>IF(FIRST_PERIOD_IN_FACT="","Не определено",FIRST_PERIOD_IN_FACT)&amp;" год"</f>
        <v>2022 год</v>
      </c>
      <c r="K12" s="277"/>
      <c r="L12" s="277"/>
      <c r="M12" s="277"/>
      <c r="N12" s="277"/>
      <c r="O12" s="278"/>
    </row>
    <row customHeight="1" ht="15">
      <c r="G13" s="110"/>
      <c r="H13" s="110"/>
      <c r="I13" s="80"/>
      <c r="J13" s="279" t="s">
        <v>2005</v>
      </c>
      <c r="K13" s="279"/>
      <c r="L13" s="279" t="s">
        <v>2006</v>
      </c>
      <c r="M13" s="149" t="s">
        <v>2007</v>
      </c>
      <c r="N13" s="280" t="s">
        <v>2008</v>
      </c>
      <c r="O13" s="281"/>
    </row>
    <row customHeight="1" ht="25.5">
      <c r="G14" s="117"/>
      <c r="H14" s="117"/>
      <c r="I14" s="80"/>
      <c r="J14" s="282" t="s">
        <v>2009</v>
      </c>
      <c r="K14" s="282" t="s">
        <v>2010</v>
      </c>
      <c r="L14" s="282"/>
      <c r="M14" s="172"/>
      <c r="N14" s="283"/>
      <c r="O14" s="281"/>
    </row>
    <row customHeight="1" ht="1.5">
      <c r="G15" s="284"/>
      <c r="H15" s="284"/>
      <c r="I15" s="266"/>
      <c r="J15" s="285"/>
      <c r="K15" s="285"/>
      <c r="L15" s="285"/>
      <c r="M15" s="286"/>
      <c r="N15" s="287"/>
      <c r="O15" s="288"/>
    </row>
    <row customHeight="1" ht="25.5">
      <c r="G16" s="289" t="s">
        <v>45</v>
      </c>
      <c r="H16" s="290" t="s">
        <v>2011</v>
      </c>
      <c r="I16" s="19"/>
      <c r="J16" s="291"/>
      <c r="K16" s="291"/>
      <c r="L16" s="291"/>
      <c r="M16" s="149"/>
      <c r="N16" s="292">
        <f>(N18+N19)/2</f>
        <v>2</v>
      </c>
      <c r="O16" s="293"/>
    </row>
    <row customHeight="1" ht="15">
      <c r="G17" s="294"/>
      <c r="H17" s="290" t="s">
        <v>2012</v>
      </c>
      <c r="I17" s="19"/>
      <c r="J17" s="295"/>
      <c r="K17" s="295"/>
      <c r="L17" s="295"/>
      <c r="M17" s="108"/>
      <c r="N17" s="296"/>
      <c r="O17" s="293"/>
      <c r="P17" s="297"/>
    </row>
    <row customHeight="1" ht="25.5">
      <c r="G18" s="110" t="s">
        <v>225</v>
      </c>
      <c r="H18" s="298" t="s">
        <v>2013</v>
      </c>
      <c r="I18" s="299"/>
      <c r="J18" s="300"/>
      <c r="K18" s="300"/>
      <c r="L18" s="301">
        <f>IF(K18&gt;0,J18/K18*100,IF(J18=0,100,120))</f>
        <v>100</v>
      </c>
      <c r="M18" s="108" t="s">
        <v>2014</v>
      </c>
      <c r="N18" s="301">
        <f>IF(L18&lt;80,3,IF(L18&lt;=120,2,1))</f>
        <v>2</v>
      </c>
      <c r="O18" s="293"/>
      <c r="P18" s="297"/>
    </row>
    <row customHeight="1" ht="25.5">
      <c r="G19" s="110" t="s">
        <v>2015</v>
      </c>
      <c r="H19" s="298" t="s">
        <v>2016</v>
      </c>
      <c r="I19" s="299"/>
      <c r="J19" s="302"/>
      <c r="K19" s="302"/>
      <c r="L19" s="301">
        <f>IF(K19&gt;0,J19/K19*100,IF(J19=0,100,120))</f>
        <v>100</v>
      </c>
      <c r="M19" s="108" t="s">
        <v>2014</v>
      </c>
      <c r="N19" s="301">
        <f>IF(L19&lt;80,3,IF(L19&lt;=120,2,1))</f>
        <v>2</v>
      </c>
      <c r="O19" s="293"/>
      <c r="P19" s="297"/>
    </row>
    <row customHeight="1" ht="15">
      <c r="G20" s="110"/>
      <c r="H20" s="298" t="s">
        <v>2017</v>
      </c>
      <c r="I20" s="299"/>
      <c r="J20" s="303"/>
      <c r="K20" s="304"/>
      <c r="L20" s="296"/>
      <c r="M20" s="108"/>
      <c r="N20" s="296"/>
      <c r="O20" s="293"/>
    </row>
    <row customHeight="1" ht="15">
      <c r="G21" s="110" t="s">
        <v>2018</v>
      </c>
      <c r="H21" s="305" t="s">
        <v>2019</v>
      </c>
      <c r="I21" s="306"/>
      <c r="J21" s="302"/>
      <c r="K21" s="302"/>
      <c r="L21" s="301">
        <f>IF(K21&gt;0,J21/K21*100,IF(J21=0,100,120))</f>
        <v>100</v>
      </c>
      <c r="M21" s="108"/>
      <c r="N21" s="296"/>
      <c r="O21" s="293"/>
    </row>
    <row customHeight="1" ht="35.25">
      <c r="G22" s="110" t="s">
        <v>2020</v>
      </c>
      <c r="H22" s="305" t="s">
        <v>2021</v>
      </c>
      <c r="I22" s="306"/>
      <c r="J22" s="307"/>
      <c r="K22" s="307"/>
      <c r="L22" s="301">
        <f>IF(K22&gt;0,J22/K22*100,IF(J22=0,100,120))</f>
        <v>100</v>
      </c>
      <c r="M22" s="108"/>
      <c r="N22" s="296"/>
      <c r="O22" s="293"/>
    </row>
    <row customHeight="1" ht="15">
      <c r="G23" s="110" t="s">
        <v>2022</v>
      </c>
      <c r="H23" s="305" t="s">
        <v>2023</v>
      </c>
      <c r="I23" s="306"/>
      <c r="J23" s="302"/>
      <c r="K23" s="302"/>
      <c r="L23" s="301">
        <f>IF(K23&gt;0,J23/K23*100,IF(J23=0,100,120))</f>
        <v>100</v>
      </c>
      <c r="M23" s="108"/>
      <c r="N23" s="296"/>
      <c r="O23" s="293"/>
    </row>
    <row customHeight="1" ht="25.5">
      <c r="G24" s="110" t="s">
        <v>2024</v>
      </c>
      <c r="H24" s="305" t="s">
        <v>2025</v>
      </c>
      <c r="I24" s="306"/>
      <c r="J24" s="302"/>
      <c r="K24" s="302"/>
      <c r="L24" s="301">
        <f>IF(K24&gt;0,J24/K24*100,IF(J24=0,100,120))</f>
        <v>100</v>
      </c>
      <c r="M24" s="108"/>
      <c r="N24" s="296"/>
      <c r="O24" s="293"/>
    </row>
    <row customHeight="1" ht="25.5">
      <c r="G25" s="294" t="s">
        <v>2026</v>
      </c>
      <c r="H25" s="308" t="s">
        <v>2027</v>
      </c>
      <c r="I25" s="19"/>
      <c r="J25" s="303"/>
      <c r="K25" s="304"/>
      <c r="L25" s="296"/>
      <c r="M25" s="108"/>
      <c r="N25" s="309">
        <f>(N27+N28+N29)/3</f>
        <v>2</v>
      </c>
      <c r="O25" s="293"/>
    </row>
    <row customHeight="1" ht="15">
      <c r="G26" s="294"/>
      <c r="H26" s="308" t="s">
        <v>2012</v>
      </c>
      <c r="I26" s="19"/>
      <c r="J26" s="303"/>
      <c r="K26" s="304"/>
      <c r="L26" s="296"/>
      <c r="M26" s="108"/>
      <c r="N26" s="296"/>
      <c r="O26" s="293"/>
    </row>
    <row customHeight="1" ht="15">
      <c r="G27" s="110" t="s">
        <v>2028</v>
      </c>
      <c r="H27" s="298" t="s">
        <v>2029</v>
      </c>
      <c r="I27" s="299"/>
      <c r="J27" s="307"/>
      <c r="K27" s="307"/>
      <c r="L27" s="301">
        <f>IF(K27&gt;0,J27/K27*100,IF(J27=0,100,120))</f>
        <v>100</v>
      </c>
      <c r="M27" s="108" t="s">
        <v>2014</v>
      </c>
      <c r="N27" s="301">
        <f>IF(L27&lt;80,3,IF(L27&lt;=120,2,1))</f>
        <v>2</v>
      </c>
      <c r="O27" s="293"/>
      <c r="P27" s="297"/>
    </row>
    <row customHeight="1" ht="25.5">
      <c r="G28" s="110" t="s">
        <v>2030</v>
      </c>
      <c r="H28" s="298" t="s">
        <v>2031</v>
      </c>
      <c r="I28" s="299"/>
      <c r="J28" s="307"/>
      <c r="K28" s="307"/>
      <c r="L28" s="301">
        <f>IF(K28&gt;0,J28/K28*100,IF(J28=0,100,120))</f>
        <v>100</v>
      </c>
      <c r="M28" s="108" t="s">
        <v>2014</v>
      </c>
      <c r="N28" s="301">
        <f>IF(L28&lt;80,3,IF(L28&lt;=120,2,1))</f>
        <v>2</v>
      </c>
      <c r="O28" s="293"/>
      <c r="P28" s="297"/>
    </row>
    <row customHeight="1" ht="25.5">
      <c r="G29" s="110" t="s">
        <v>2032</v>
      </c>
      <c r="H29" s="298" t="s">
        <v>2033</v>
      </c>
      <c r="I29" s="299"/>
      <c r="J29" s="307"/>
      <c r="K29" s="307"/>
      <c r="L29" s="301">
        <f>IF(K29&gt;0,J29/K29*100,IF(J29=0,100,120))</f>
        <v>100</v>
      </c>
      <c r="M29" s="108" t="s">
        <v>2014</v>
      </c>
      <c r="N29" s="301">
        <f>IF(L29&lt;80,3,IF(L29&lt;=120,2,1))</f>
        <v>2</v>
      </c>
      <c r="O29" s="293"/>
      <c r="P29" s="297"/>
    </row>
    <row customHeight="1" ht="25.5">
      <c r="G30" s="294" t="s">
        <v>165</v>
      </c>
      <c r="H30" s="308" t="s">
        <v>2034</v>
      </c>
      <c r="I30" s="19"/>
      <c r="J30" s="307"/>
      <c r="K30" s="307"/>
      <c r="L30" s="301">
        <f>IF(K30&gt;0,J30/K30*100,IF(J30=0,100,120))</f>
        <v>100</v>
      </c>
      <c r="M30" s="108" t="s">
        <v>2014</v>
      </c>
      <c r="N30" s="301">
        <f>IF(L30&lt;80,3,IF(L30&lt;=120,2,1))</f>
        <v>2</v>
      </c>
      <c r="O30" s="293"/>
      <c r="P30" s="297"/>
    </row>
    <row customHeight="1" ht="25.5">
      <c r="G31" s="294" t="s">
        <v>167</v>
      </c>
      <c r="H31" s="308" t="s">
        <v>2035</v>
      </c>
      <c r="I31" s="19"/>
      <c r="J31" s="307"/>
      <c r="K31" s="307"/>
      <c r="L31" s="301">
        <f>IF(K31&gt;0,J31/K31*100,IF(J31=0,100,120))</f>
        <v>100</v>
      </c>
      <c r="M31" s="108" t="s">
        <v>2014</v>
      </c>
      <c r="N31" s="301">
        <f>IF(L31&lt;80,3,IF(L31&lt;=120,2,1))</f>
        <v>2</v>
      </c>
      <c r="O31" s="293"/>
      <c r="P31" s="297"/>
    </row>
    <row customHeight="1" ht="25.5">
      <c r="G32" s="294" t="s">
        <v>170</v>
      </c>
      <c r="H32" s="308" t="s">
        <v>2036</v>
      </c>
      <c r="I32" s="19"/>
      <c r="J32" s="310"/>
      <c r="K32" s="310"/>
      <c r="L32" s="301">
        <f>L33</f>
        <v>100</v>
      </c>
      <c r="M32" s="108" t="s">
        <v>2037</v>
      </c>
      <c r="N32" s="301">
        <f>N33</f>
        <v>2</v>
      </c>
      <c r="O32" s="293"/>
      <c r="P32" s="297"/>
    </row>
    <row customHeight="1" ht="35.25">
      <c r="G33" s="110" t="s">
        <v>2038</v>
      </c>
      <c r="H33" s="298" t="s">
        <v>2039</v>
      </c>
      <c r="I33" s="299"/>
      <c r="J33" s="300"/>
      <c r="K33" s="300"/>
      <c r="L33" s="301">
        <f>IF(K33&gt;0,J33/K33*100,IF(J33=0,100,120))</f>
        <v>100</v>
      </c>
      <c r="M33" s="108" t="s">
        <v>2037</v>
      </c>
      <c r="N33" s="301">
        <f>IF(L33&gt;120,3,IF(L33&gt;=80,2,1))</f>
        <v>2</v>
      </c>
      <c r="O33" s="293"/>
      <c r="P33" s="297"/>
    </row>
    <row customHeight="1" ht="25.5">
      <c r="G34" s="294" t="s">
        <v>2040</v>
      </c>
      <c r="H34" s="308" t="s">
        <v>2041</v>
      </c>
      <c r="I34" s="19"/>
      <c r="J34" s="303"/>
      <c r="K34" s="303"/>
      <c r="L34" s="296"/>
      <c r="M34" s="108"/>
      <c r="N34" s="309">
        <f>(N36+N37)/2</f>
        <v>2</v>
      </c>
      <c r="O34" s="293"/>
    </row>
    <row customHeight="1" ht="15">
      <c r="G35" s="110"/>
      <c r="H35" s="311" t="s">
        <v>2012</v>
      </c>
      <c r="I35" s="19"/>
      <c r="J35" s="303"/>
      <c r="K35" s="303"/>
      <c r="L35" s="296"/>
      <c r="M35" s="108"/>
      <c r="N35" s="296"/>
      <c r="O35" s="293"/>
    </row>
    <row customHeight="1" ht="25.5">
      <c r="G36" s="110" t="s">
        <v>2042</v>
      </c>
      <c r="H36" s="298" t="s">
        <v>2043</v>
      </c>
      <c r="I36" s="299"/>
      <c r="J36" s="300"/>
      <c r="K36" s="300"/>
      <c r="L36" s="301">
        <f>IF(K36&gt;0,J36/K36*100,IF(J36=0,100,120))</f>
        <v>100</v>
      </c>
      <c r="M36" s="108" t="s">
        <v>2037</v>
      </c>
      <c r="N36" s="301">
        <f>IF(L36&gt;120,3,IF(L36&gt;=80,2,1))</f>
        <v>2</v>
      </c>
      <c r="O36" s="293"/>
      <c r="P36" s="297"/>
    </row>
    <row customHeight="1" ht="35.25">
      <c r="G37" s="110" t="s">
        <v>2044</v>
      </c>
      <c r="H37" s="312" t="s">
        <v>2045</v>
      </c>
      <c r="I37" s="313"/>
      <c r="J37" s="300"/>
      <c r="K37" s="300"/>
      <c r="L37" s="301">
        <f>IF(K37&gt;0,J37/K37*100,IF(J37=0,100,120))</f>
        <v>100</v>
      </c>
      <c r="M37" s="108" t="s">
        <v>2037</v>
      </c>
      <c r="N37" s="301">
        <f>IF(L37&gt;120,3,IF(L37&gt;=80,2,1))</f>
        <v>2</v>
      </c>
      <c r="O37" s="293"/>
      <c r="P37" s="297"/>
    </row>
    <row customHeight="1" ht="15">
      <c r="G38" s="294" t="s">
        <v>2046</v>
      </c>
      <c r="H38" s="308" t="s">
        <v>2047</v>
      </c>
      <c r="I38" s="19"/>
      <c r="J38" s="295"/>
      <c r="K38" s="295"/>
      <c r="L38" s="295"/>
      <c r="M38" s="108"/>
      <c r="N38" s="309">
        <f>(N16+N25+N30+N31+N32+N34)/6</f>
        <v>2</v>
      </c>
      <c r="O38" s="293"/>
    </row>
    <row customHeight="1" ht="5.25">
      <c r="G39" s="266"/>
      <c r="H39" s="19"/>
      <c r="I39" s="19"/>
      <c r="J39" s="314"/>
      <c r="K39" s="314"/>
      <c r="L39" s="314"/>
      <c r="M39" s="140"/>
      <c r="N39" s="314"/>
      <c r="O39" s="314"/>
    </row>
    <row customHeight="1" ht="30">
      <c r="F40" s="140"/>
      <c r="G40" s="155"/>
      <c r="H40" s="56" t="str">
        <f>IF(LEN(ruk_dol)=0,"",ruk_dol)</f>
        <v>Директор</v>
      </c>
      <c r="I40" s="156" t="str">
        <f>IF(LEN(ruk_FIO)=0,"",ruk_FIO)</f>
        <v>Токарев Александр Константинович</v>
      </c>
      <c r="J40" s="156"/>
      <c r="K40" s="156"/>
      <c r="L40" s="315"/>
      <c r="M40" s="315"/>
      <c r="N40" s="315"/>
      <c r="O40" s="157"/>
      <c r="P40" s="157"/>
      <c r="Q40" s="86"/>
      <c r="R40" s="86"/>
      <c r="S40" s="86"/>
      <c r="T40" s="86"/>
      <c r="V40" s="86"/>
      <c r="W40" s="86"/>
      <c r="X40" s="86"/>
    </row>
    <row customHeight="1" ht="15">
      <c r="F41" s="140"/>
      <c r="G41" s="140"/>
      <c r="H41" s="158" t="s">
        <v>1975</v>
      </c>
      <c r="I41" s="159" t="s">
        <v>2048</v>
      </c>
      <c r="J41" s="159"/>
      <c r="K41" s="159"/>
      <c r="L41" s="159" t="s">
        <v>2049</v>
      </c>
      <c r="M41" s="159"/>
      <c r="N41" s="159"/>
      <c r="O41" s="159"/>
      <c r="P41" s="159"/>
      <c r="Q41" s="86"/>
      <c r="R41" s="86"/>
      <c r="S41" s="86"/>
      <c r="T41" s="86"/>
      <c r="V41" s="86"/>
      <c r="W41" s="86"/>
      <c r="X41" s="86"/>
    </row>
    <row customHeight="1" ht="11.25">
      <c r="G42" s="316"/>
      <c r="H42" s="140"/>
      <c r="J42" s="140"/>
      <c r="K42" s="317"/>
      <c r="L42" s="317"/>
      <c r="M42" s="316"/>
      <c r="N42" s="316"/>
      <c r="O42" s="316"/>
    </row>
    <row customHeight="1" ht="11.25">
      <c r="G43" s="153"/>
      <c r="H43" s="153"/>
      <c r="I43" s="153"/>
      <c r="J43" s="153"/>
      <c r="K43" s="153"/>
      <c r="L43" s="153"/>
      <c r="M43" s="153"/>
      <c r="N43" s="153"/>
      <c r="O43" s="153"/>
    </row>
    <row customHeight="1" ht="11.25">
      <c r="G44" s="318"/>
      <c r="H44" s="316"/>
      <c r="I44" s="316"/>
      <c r="J44" s="100"/>
      <c r="K44" s="100"/>
      <c r="L44" s="100"/>
      <c r="M44" s="319"/>
      <c r="N44" s="320"/>
      <c r="O44" s="320"/>
    </row>
    <row customHeight="1" ht="11.25">
      <c r="G45" s="153"/>
      <c r="H45" s="153"/>
      <c r="I45" s="153"/>
      <c r="J45" s="321"/>
      <c r="K45" s="321"/>
      <c r="L45" s="321"/>
      <c r="M45" s="321"/>
      <c r="N45" s="321"/>
      <c r="O45" s="321"/>
    </row>
    <row customHeight="1" ht="11.25">
      <c r="G46" s="318"/>
      <c r="H46" s="316"/>
      <c r="I46" s="316"/>
      <c r="J46" s="100"/>
      <c r="K46" s="100"/>
      <c r="L46" s="100"/>
      <c r="M46" s="319"/>
      <c r="N46" s="100"/>
      <c r="O46" s="100"/>
    </row>
    <row customHeight="1" ht="11.25">
      <c r="G47" s="153"/>
      <c r="H47" s="153"/>
      <c r="I47" s="153"/>
      <c r="M47" s="319"/>
    </row>
  </sheetData>
  <sheetProtection formatColumns="0" formatRows="0" insertRows="0" deleteColumns="0" deleteRows="0" sort="0" autoFilter="0" insertColumns="1"/>
  <mergeCells count="18">
    <mergeCell ref="G45:H45"/>
    <mergeCell ref="J45:N45"/>
    <mergeCell ref="G47:H47"/>
    <mergeCell ref="I40:K40"/>
    <mergeCell ref="L40:N40"/>
    <mergeCell ref="I41:K41"/>
    <mergeCell ref="L41:N41"/>
    <mergeCell ref="G43:H43"/>
    <mergeCell ref="J43:N43"/>
    <mergeCell ref="G10:N10"/>
    <mergeCell ref="G11:H11"/>
    <mergeCell ref="G12:G14"/>
    <mergeCell ref="H12:H14"/>
    <mergeCell ref="J12:N12"/>
    <mergeCell ref="J13:K13"/>
    <mergeCell ref="L13:L14"/>
    <mergeCell ref="M13:M14"/>
    <mergeCell ref="N13:N14"/>
  </mergeCells>
  <dataValidations count="3">
    <dataValidation type="whole" allowBlank="1" showErrorMessage="1" errorTitle="Ошибка" error="Допускается ввод только неотрицательных целых чисел!" sqref="J19:K19 J23:K24 J21:K21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J36:K37 J32:K33 J18:K18">
      <formula1>0</formula1>
      <formula2>9.99999999999999E+23</formula2>
    </dataValidation>
    <dataValidation type="list" allowBlank="1" showInputMessage="1" showErrorMessage="1" sqref="J22:K22 J27:K31">
      <formula1>"0,1"</formula1>
    </dataValidation>
  </dataValidations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F5A380B-AE52-423B-179A-6172F7192A1C}" mc:Ignorable="x14ac xr xr2 xr3">
  <sheetPr>
    <tabColor theme="3" tint="0.8"/>
    <pageSetUpPr fitToPage="1"/>
  </sheetPr>
  <dimension ref="A1:X41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5" width="7.57421875" hidden="1" customWidth="1"/>
    <col min="6" max="6" width="1.421875" customWidth="1"/>
    <col min="7" max="7" width="6.7109375" customWidth="1"/>
    <col min="8" max="8" width="96.57421875" customWidth="1"/>
    <col min="9" max="9" width="0.8515625" customWidth="1"/>
    <col min="10" max="10" width="13.28125" customWidth="1"/>
    <col min="11" max="11" width="12.28125" customWidth="1"/>
    <col min="12" max="12" width="10.7109375" customWidth="1"/>
    <col min="15" max="15" width="1.7109375" customWidth="1"/>
  </cols>
  <sheetData>
    <row customHeight="1" ht="17.25" hidden="1"/>
    <row customHeight="1" ht="17.25" hidden="1"/>
    <row customHeight="1" ht="17.25" hidden="1"/>
    <row customHeight="1" ht="17.25" hidden="1"/>
    <row customHeight="1" ht="17.25" hidden="1"/>
    <row customHeight="1" ht="17.25" hidden="1"/>
    <row customHeight="1" ht="17.25" hidden="1"/>
    <row customHeight="1" ht="17.25" hidden="1"/>
    <row customHeight="1" ht="17.25">
      <c r="G9" s="266"/>
      <c r="H9" s="322"/>
      <c r="I9" s="323"/>
      <c r="J9" s="324"/>
      <c r="K9" s="324"/>
      <c r="L9" s="324"/>
      <c r="M9" s="11"/>
      <c r="N9" s="325"/>
    </row>
    <row customHeight="1" ht="20.25">
      <c r="G10" s="326" t="s">
        <v>2050</v>
      </c>
      <c r="H10" s="326"/>
      <c r="I10" s="326"/>
      <c r="J10" s="326"/>
      <c r="K10" s="326"/>
      <c r="L10" s="326"/>
      <c r="M10" s="326"/>
      <c r="N10" s="326"/>
      <c r="O10" s="214"/>
    </row>
    <row customHeight="1" ht="5.25">
      <c r="G11" s="327"/>
      <c r="H11" s="327"/>
      <c r="I11" s="328"/>
      <c r="K11" s="329"/>
      <c r="L11" s="329"/>
      <c r="M11" s="330"/>
      <c r="N11" s="329"/>
    </row>
    <row customHeight="1" ht="15">
      <c r="G12" s="110" t="s">
        <v>2003</v>
      </c>
      <c r="H12" s="110" t="s">
        <v>2004</v>
      </c>
      <c r="I12" s="140"/>
      <c r="J12" s="331" t="str">
        <f>IF(FIRST_PERIOD_IN_FACT="","Не определено",FIRST_PERIOD_IN_FACT)&amp;" год"</f>
        <v>2022 год</v>
      </c>
      <c r="K12" s="332"/>
      <c r="L12" s="332"/>
      <c r="M12" s="332"/>
      <c r="N12" s="333"/>
      <c r="O12" s="334"/>
    </row>
    <row customHeight="1" ht="15">
      <c r="G13" s="110"/>
      <c r="H13" s="110"/>
      <c r="I13" s="80"/>
      <c r="J13" s="119" t="s">
        <v>2005</v>
      </c>
      <c r="K13" s="119"/>
      <c r="L13" s="119" t="s">
        <v>2006</v>
      </c>
      <c r="M13" s="149" t="s">
        <v>2051</v>
      </c>
      <c r="N13" s="119" t="s">
        <v>2052</v>
      </c>
    </row>
    <row customHeight="1" ht="25.5">
      <c r="G14" s="110"/>
      <c r="H14" s="110"/>
      <c r="I14" s="80"/>
      <c r="J14" s="110" t="s">
        <v>2053</v>
      </c>
      <c r="K14" s="110" t="s">
        <v>2054</v>
      </c>
      <c r="L14" s="110"/>
      <c r="M14" s="108"/>
      <c r="N14" s="110"/>
    </row>
    <row customHeight="1" ht="1.5">
      <c r="G15" s="266"/>
      <c r="H15" s="266"/>
      <c r="I15" s="266"/>
      <c r="J15" s="266"/>
      <c r="K15" s="266"/>
      <c r="L15" s="266"/>
      <c r="M15" s="317"/>
      <c r="N15" s="266"/>
    </row>
    <row customHeight="1" ht="15">
      <c r="G16" s="294" t="s">
        <v>45</v>
      </c>
      <c r="H16" s="335" t="s">
        <v>2055</v>
      </c>
      <c r="I16" s="336"/>
      <c r="J16" s="295"/>
      <c r="K16" s="295"/>
      <c r="L16" s="296"/>
      <c r="M16" s="108"/>
      <c r="N16" s="309">
        <f>(N18+N19+N22)/3</f>
        <v>0.5</v>
      </c>
      <c r="P16" s="297"/>
      <c r="Q16" s="337"/>
    </row>
    <row customHeight="1" ht="15">
      <c r="G17" s="294"/>
      <c r="H17" s="335" t="s">
        <v>2012</v>
      </c>
      <c r="I17" s="336"/>
      <c r="J17" s="295"/>
      <c r="K17" s="295"/>
      <c r="L17" s="296"/>
      <c r="M17" s="108"/>
      <c r="N17" s="295"/>
      <c r="Q17" s="337"/>
    </row>
    <row customHeight="1" ht="25.5">
      <c r="G18" s="110" t="s">
        <v>225</v>
      </c>
      <c r="H18" s="165" t="s">
        <v>2056</v>
      </c>
      <c r="I18" s="338"/>
      <c r="J18" s="339"/>
      <c r="K18" s="339"/>
      <c r="L18" s="301">
        <f>IF(K18&gt;0,J18/K18*100,IF(J18=0,100,120))</f>
        <v>100</v>
      </c>
      <c r="M18" s="108" t="s">
        <v>2037</v>
      </c>
      <c r="N18" s="340">
        <f>IF(L18&gt;120,0.75,IF(L18&gt;=80,0.5,0.25))</f>
        <v>0.5</v>
      </c>
      <c r="P18" s="341"/>
      <c r="Q18" s="337"/>
    </row>
    <row customHeight="1" ht="25.5">
      <c r="G19" s="110" t="s">
        <v>2015</v>
      </c>
      <c r="H19" s="165" t="s">
        <v>2057</v>
      </c>
      <c r="I19" s="338"/>
      <c r="J19" s="295"/>
      <c r="K19" s="295"/>
      <c r="L19" s="296"/>
      <c r="M19" s="108" t="s">
        <v>2037</v>
      </c>
      <c r="N19" s="309">
        <f>AVERAGE(N20:N21)</f>
        <v>0.5</v>
      </c>
      <c r="P19" s="341"/>
      <c r="Q19" s="337"/>
    </row>
    <row customHeight="1" ht="25.5">
      <c r="G20" s="110" t="s">
        <v>2018</v>
      </c>
      <c r="H20" s="342" t="s">
        <v>2058</v>
      </c>
      <c r="I20" s="343"/>
      <c r="J20" s="339"/>
      <c r="K20" s="339"/>
      <c r="L20" s="301">
        <f>IF(K20&gt;0,J20/K20*100,IF(J20=0,100,120))</f>
        <v>100</v>
      </c>
      <c r="M20" s="108"/>
      <c r="N20" s="340">
        <f>IF(L20&gt;120,0.75,IF(L20&gt;=80,0.5,0.25))</f>
        <v>0.5</v>
      </c>
      <c r="P20" s="341"/>
      <c r="Q20" s="337"/>
    </row>
    <row customHeight="1" ht="15">
      <c r="G21" s="110" t="s">
        <v>2020</v>
      </c>
      <c r="H21" s="342" t="s">
        <v>2059</v>
      </c>
      <c r="I21" s="343"/>
      <c r="J21" s="339"/>
      <c r="K21" s="339"/>
      <c r="L21" s="301">
        <f>IF(K21&gt;0,J21/K21*100,IF(J21=0,100,120))</f>
        <v>100</v>
      </c>
      <c r="M21" s="108"/>
      <c r="N21" s="340">
        <f>IF(L21&lt;80,0.25,IF(L21&gt;=80,IF(L21&lt;=120,0.5,0.75)))</f>
        <v>0.5</v>
      </c>
      <c r="P21" s="341"/>
      <c r="Q21" s="337"/>
    </row>
    <row customHeight="1" ht="35.25">
      <c r="G22" s="110" t="s">
        <v>2060</v>
      </c>
      <c r="H22" s="165" t="s">
        <v>2061</v>
      </c>
      <c r="I22" s="338"/>
      <c r="J22" s="300"/>
      <c r="K22" s="300"/>
      <c r="L22" s="301">
        <f>IF(K22&gt;0,J22/K22*100,IF(J22=0,100,120))</f>
        <v>100</v>
      </c>
      <c r="M22" s="108" t="s">
        <v>2037</v>
      </c>
      <c r="N22" s="340">
        <f>IF(L22&gt;120,0.75,IF(L22&gt;=80,0.5,0.25))</f>
        <v>0.5</v>
      </c>
      <c r="P22" s="341"/>
      <c r="Q22" s="337"/>
    </row>
    <row customHeight="1" ht="25.5">
      <c r="G23" s="294" t="s">
        <v>2026</v>
      </c>
      <c r="H23" s="344" t="s">
        <v>2062</v>
      </c>
      <c r="I23" s="336"/>
      <c r="J23" s="345"/>
      <c r="K23" s="345"/>
      <c r="L23" s="301">
        <f>L24</f>
        <v>100</v>
      </c>
      <c r="M23" s="108" t="s">
        <v>2037</v>
      </c>
      <c r="N23" s="340">
        <f>N24</f>
        <v>0.5</v>
      </c>
      <c r="P23" s="341"/>
      <c r="Q23" s="337"/>
    </row>
    <row customHeight="1" ht="25.5">
      <c r="G24" s="110" t="s">
        <v>2028</v>
      </c>
      <c r="H24" s="165" t="s">
        <v>2063</v>
      </c>
      <c r="I24" s="338"/>
      <c r="J24" s="300"/>
      <c r="K24" s="300"/>
      <c r="L24" s="301">
        <f>IF(K24&gt;0,J24/K24*100,IF(J24=0,100,120))</f>
        <v>100</v>
      </c>
      <c r="M24" s="108" t="s">
        <v>2037</v>
      </c>
      <c r="N24" s="340">
        <f>IF(L24&gt;120,0.75,IF(L24&gt;=80,0.5,0.25))</f>
        <v>0.5</v>
      </c>
      <c r="P24" s="341"/>
      <c r="Q24" s="337"/>
    </row>
    <row customHeight="1" ht="15">
      <c r="G25" s="294" t="s">
        <v>165</v>
      </c>
      <c r="H25" s="335" t="s">
        <v>2064</v>
      </c>
      <c r="I25" s="336"/>
      <c r="J25" s="295"/>
      <c r="K25" s="295"/>
      <c r="L25" s="296"/>
      <c r="M25" s="108"/>
      <c r="N25" s="309">
        <f>(N27+N28)/2</f>
        <v>0.5</v>
      </c>
      <c r="P25" s="341"/>
      <c r="Q25" s="337"/>
    </row>
    <row customHeight="1" ht="15">
      <c r="G26" s="294"/>
      <c r="H26" s="335" t="s">
        <v>2012</v>
      </c>
      <c r="I26" s="336"/>
      <c r="J26" s="295"/>
      <c r="K26" s="295"/>
      <c r="L26" s="296"/>
      <c r="M26" s="108"/>
      <c r="N26" s="310"/>
      <c r="P26" s="341"/>
      <c r="Q26" s="337"/>
    </row>
    <row customHeight="1" ht="25.5">
      <c r="G27" s="110" t="s">
        <v>2065</v>
      </c>
      <c r="H27" s="165" t="s">
        <v>2066</v>
      </c>
      <c r="I27" s="338"/>
      <c r="J27" s="307"/>
      <c r="K27" s="307"/>
      <c r="L27" s="301">
        <f>IF(K27&gt;0,J27/K27*100,IF(J27=0,100,120))</f>
        <v>100</v>
      </c>
      <c r="M27" s="108" t="s">
        <v>2014</v>
      </c>
      <c r="N27" s="340">
        <f>IF(L27&lt;80,0.75,IF(L27&lt;=120,0.5,0.25))</f>
        <v>0.5</v>
      </c>
      <c r="P27" s="341"/>
      <c r="Q27" s="337"/>
    </row>
    <row customHeight="1" ht="35.25">
      <c r="G28" s="110" t="s">
        <v>2067</v>
      </c>
      <c r="H28" s="165" t="s">
        <v>2068</v>
      </c>
      <c r="I28" s="338"/>
      <c r="J28" s="300"/>
      <c r="K28" s="300"/>
      <c r="L28" s="301">
        <f>IF(K28&gt;0,J28/K28*100,IF(J28=0,100,120))</f>
        <v>100</v>
      </c>
      <c r="M28" s="108" t="s">
        <v>2037</v>
      </c>
      <c r="N28" s="340">
        <f>IF(L28&gt;120,0.75,IF(L28&gt;=80,0.5,0.25))</f>
        <v>0.5</v>
      </c>
      <c r="P28" s="341"/>
      <c r="Q28" s="337"/>
    </row>
    <row customHeight="1" ht="25.5">
      <c r="G29" s="294" t="s">
        <v>167</v>
      </c>
      <c r="H29" s="335" t="s">
        <v>2069</v>
      </c>
      <c r="I29" s="336"/>
      <c r="J29" s="345"/>
      <c r="K29" s="345"/>
      <c r="L29" s="301">
        <f>L30</f>
        <v>100</v>
      </c>
      <c r="M29" s="108" t="s">
        <v>2037</v>
      </c>
      <c r="N29" s="340">
        <f>N30</f>
        <v>0.2</v>
      </c>
      <c r="P29" s="341"/>
      <c r="Q29" s="337"/>
    </row>
    <row customHeight="1" ht="35.25">
      <c r="G30" s="110" t="s">
        <v>2070</v>
      </c>
      <c r="H30" s="165" t="s">
        <v>2071</v>
      </c>
      <c r="I30" s="338"/>
      <c r="J30" s="300"/>
      <c r="K30" s="300"/>
      <c r="L30" s="301">
        <f>IF(K30&gt;0,J30/K30*100,IF(J30=0,100,120))</f>
        <v>100</v>
      </c>
      <c r="M30" s="108" t="s">
        <v>2037</v>
      </c>
      <c r="N30" s="340">
        <f>IF(L30&gt;120,0.3,IF(L30&gt;=80,0.2,0.1))</f>
        <v>0.2</v>
      </c>
      <c r="P30" s="341"/>
      <c r="Q30" s="337"/>
    </row>
    <row customHeight="1" ht="15">
      <c r="G31" s="294" t="s">
        <v>170</v>
      </c>
      <c r="H31" s="335" t="s">
        <v>2072</v>
      </c>
      <c r="I31" s="336"/>
      <c r="J31" s="295"/>
      <c r="K31" s="295"/>
      <c r="L31" s="296"/>
      <c r="M31" s="108"/>
      <c r="N31" s="309">
        <f>(N16+N23+N25+N29)/4</f>
        <v>0.425</v>
      </c>
      <c r="Q31" s="337"/>
    </row>
    <row customHeight="1" ht="5.25">
      <c r="G32" s="266"/>
      <c r="H32" s="19"/>
      <c r="I32" s="19"/>
      <c r="J32" s="19"/>
      <c r="K32" s="19"/>
      <c r="L32" s="19"/>
      <c r="M32" s="140"/>
      <c r="N32" s="19"/>
    </row>
    <row customHeight="1" ht="30">
      <c r="F33" s="140"/>
      <c r="G33" s="155"/>
      <c r="H33" s="56" t="str">
        <f>IF(LEN(ruk_dol)=0,"",ruk_dol)</f>
        <v>Директор</v>
      </c>
      <c r="I33" s="156"/>
      <c r="J33" s="156"/>
      <c r="K33" s="156"/>
      <c r="L33" s="315"/>
      <c r="M33" s="315"/>
      <c r="N33" s="315"/>
      <c r="O33" s="157"/>
      <c r="P33" s="157"/>
      <c r="Q33" s="86"/>
      <c r="R33" s="86"/>
      <c r="S33" s="86"/>
      <c r="T33" s="86"/>
      <c r="V33" s="86"/>
      <c r="W33" s="86"/>
      <c r="X33" s="86"/>
    </row>
    <row customHeight="1" ht="15">
      <c r="F34" s="140"/>
      <c r="G34" s="140"/>
      <c r="H34" s="158" t="s">
        <v>1975</v>
      </c>
      <c r="I34" s="159"/>
      <c r="J34" s="159"/>
      <c r="K34" s="159"/>
      <c r="L34" s="159" t="s">
        <v>2049</v>
      </c>
      <c r="M34" s="159"/>
      <c r="N34" s="159"/>
      <c r="O34" s="159"/>
      <c r="P34" s="159"/>
      <c r="Q34" s="86"/>
      <c r="R34" s="86"/>
      <c r="S34" s="86"/>
      <c r="T34" s="86"/>
      <c r="V34" s="86"/>
      <c r="W34" s="86"/>
      <c r="X34" s="86"/>
    </row>
    <row customHeight="1" ht="11.25">
      <c r="G35" s="316"/>
      <c r="H35" s="316"/>
      <c r="I35" s="316"/>
      <c r="J35" s="100"/>
      <c r="K35" s="100"/>
      <c r="L35" s="100"/>
      <c r="M35" s="319"/>
      <c r="N35" s="320"/>
      <c r="O35" s="346"/>
      <c r="P35" s="346"/>
    </row>
    <row customHeight="1" ht="11.25">
      <c r="G36" s="153"/>
      <c r="H36" s="153"/>
      <c r="I36" s="153"/>
      <c r="J36" s="153"/>
      <c r="K36" s="153"/>
      <c r="L36" s="153"/>
      <c r="M36" s="153"/>
      <c r="N36" s="153"/>
      <c r="O36" s="346"/>
      <c r="P36" s="346"/>
    </row>
    <row customHeight="1" ht="11.25">
      <c r="G37" s="318"/>
      <c r="H37" s="316"/>
      <c r="I37" s="316"/>
      <c r="J37" s="100"/>
      <c r="K37" s="100"/>
      <c r="L37" s="100"/>
      <c r="M37" s="319"/>
      <c r="N37" s="320"/>
      <c r="O37" s="346"/>
      <c r="P37" s="346"/>
    </row>
    <row customHeight="1" ht="11.25">
      <c r="G38" s="153"/>
      <c r="H38" s="153"/>
      <c r="I38" s="153"/>
      <c r="J38" s="321"/>
      <c r="K38" s="321"/>
      <c r="L38" s="321"/>
      <c r="M38" s="321"/>
      <c r="N38" s="321"/>
      <c r="O38" s="346"/>
      <c r="P38" s="346"/>
    </row>
    <row customHeight="1" ht="11.25">
      <c r="G39" s="318"/>
      <c r="H39" s="316"/>
      <c r="I39" s="316"/>
      <c r="J39" s="100"/>
      <c r="K39" s="100"/>
      <c r="L39" s="100"/>
      <c r="M39" s="319"/>
      <c r="N39" s="100"/>
      <c r="O39" s="346"/>
      <c r="P39" s="346"/>
    </row>
    <row customHeight="1" ht="11.25">
      <c r="G40" s="153"/>
      <c r="H40" s="153"/>
      <c r="I40" s="153"/>
      <c r="J40" s="100"/>
      <c r="K40" s="100"/>
      <c r="L40" s="100"/>
      <c r="M40" s="319"/>
      <c r="N40" s="100"/>
      <c r="O40" s="346"/>
      <c r="P40" s="346"/>
    </row>
    <row customHeight="1" ht="56.25"/>
  </sheetData>
  <sheetProtection formatColumns="0" formatRows="0" insertRows="0" deleteColumns="0" deleteRows="0" sort="0" autoFilter="0" insertColumns="1"/>
  <mergeCells count="18">
    <mergeCell ref="G38:H38"/>
    <mergeCell ref="J38:N38"/>
    <mergeCell ref="G40:H40"/>
    <mergeCell ref="I33:K33"/>
    <mergeCell ref="L33:N33"/>
    <mergeCell ref="I34:K34"/>
    <mergeCell ref="L34:N34"/>
    <mergeCell ref="G36:H36"/>
    <mergeCell ref="J36:N36"/>
    <mergeCell ref="G10:N10"/>
    <mergeCell ref="G11:H11"/>
    <mergeCell ref="G12:G14"/>
    <mergeCell ref="H12:H14"/>
    <mergeCell ref="J12:N12"/>
    <mergeCell ref="J13:K13"/>
    <mergeCell ref="L13:L14"/>
    <mergeCell ref="M13:M14"/>
    <mergeCell ref="N13:N14"/>
  </mergeCells>
  <dataValidations count="2">
    <dataValidation type="decimal" allowBlank="1" showErrorMessage="1" errorTitle="Ошибка" error="Допускается ввод только неотрицательных чисел!" sqref="J28:K30 J20:K24 J18:K18">
      <formula1>0</formula1>
      <formula2>9.99999999999999E+23</formula2>
    </dataValidation>
    <dataValidation type="list" allowBlank="1" showInputMessage="1" showErrorMessage="1" sqref="J27:K27">
      <formula1>"0,1"</formula1>
    </dataValidation>
  </dataValidations>
  <pageMargins left="0.75" right="0.75" top="0.98" bottom="0.98" header="0.51" footer="0.51"/>
  <pageSetup paperSize="9" scale="36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28B5F3D-19FD-8278-D19C-E2413437495F}" mc:Ignorable="x14ac xr xr2 xr3">
  <sheetPr>
    <tabColor theme="3" tint="0.8"/>
    <pageSetUpPr fitToPage="1"/>
  </sheetPr>
  <dimension ref="A1:X48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5" width="6.8515625" hidden="1" customWidth="1"/>
    <col min="6" max="6" width="3.00390625" customWidth="1"/>
    <col min="7" max="7" width="6.7109375" customWidth="1"/>
    <col min="8" max="8" width="96.28125" customWidth="1"/>
    <col min="9" max="9" width="0.8515625" customWidth="1"/>
    <col min="10" max="11" width="11.7109375" customWidth="1"/>
    <col min="12" max="12" width="13.421875" customWidth="1"/>
    <col min="15" max="15" width="1.140625" customWidth="1"/>
  </cols>
  <sheetData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>
      <c r="G8" s="80"/>
      <c r="H8" s="347"/>
      <c r="I8" s="306"/>
      <c r="J8" s="325"/>
      <c r="K8" s="325"/>
      <c r="L8" s="328"/>
      <c r="M8" s="348"/>
      <c r="N8" s="349"/>
      <c r="O8" s="350"/>
    </row>
    <row customHeight="1" ht="10.5">
      <c r="G9" s="80"/>
      <c r="H9" s="351"/>
      <c r="I9" s="306"/>
      <c r="J9" s="352"/>
      <c r="K9" s="352"/>
      <c r="L9" s="328"/>
      <c r="M9" s="348"/>
      <c r="N9" s="349"/>
      <c r="O9" s="350"/>
    </row>
    <row customHeight="1" ht="18.75">
      <c r="G10" s="326" t="s">
        <v>2073</v>
      </c>
      <c r="H10" s="326"/>
      <c r="I10" s="326"/>
      <c r="J10" s="326"/>
      <c r="K10" s="326"/>
      <c r="L10" s="326"/>
      <c r="M10" s="326"/>
      <c r="N10" s="326"/>
      <c r="O10" s="214"/>
    </row>
    <row customHeight="1" ht="5.25">
      <c r="G11" s="327"/>
      <c r="H11" s="327"/>
      <c r="I11" s="328"/>
      <c r="J11" s="353"/>
      <c r="K11" s="353"/>
      <c r="L11" s="353"/>
      <c r="M11" s="354"/>
      <c r="N11" s="353"/>
      <c r="O11" s="328"/>
    </row>
    <row customHeight="1" ht="15">
      <c r="G12" s="110" t="s">
        <v>2003</v>
      </c>
      <c r="H12" s="108" t="s">
        <v>2004</v>
      </c>
      <c r="I12" s="140"/>
      <c r="J12" s="277" t="str">
        <f>IF(FIRST_PERIOD_IN_FACT="","Не определено",FIRST_PERIOD_IN_FACT)&amp;" год"</f>
        <v>2022 год</v>
      </c>
      <c r="K12" s="277"/>
      <c r="L12" s="277"/>
      <c r="M12" s="277"/>
      <c r="N12" s="277"/>
      <c r="O12" s="278"/>
    </row>
    <row customHeight="1" ht="15">
      <c r="G13" s="110"/>
      <c r="H13" s="108"/>
      <c r="I13" s="80"/>
      <c r="J13" s="110" t="s">
        <v>2005</v>
      </c>
      <c r="K13" s="110"/>
      <c r="L13" s="110" t="s">
        <v>2006</v>
      </c>
      <c r="M13" s="108" t="s">
        <v>2051</v>
      </c>
      <c r="N13" s="110" t="s">
        <v>2052</v>
      </c>
      <c r="O13" s="80"/>
    </row>
    <row customHeight="1" ht="25.5">
      <c r="G14" s="117"/>
      <c r="H14" s="172"/>
      <c r="I14" s="80"/>
      <c r="J14" s="117" t="s">
        <v>2053</v>
      </c>
      <c r="K14" s="117" t="s">
        <v>2054</v>
      </c>
      <c r="L14" s="117"/>
      <c r="M14" s="172"/>
      <c r="N14" s="117"/>
      <c r="O14" s="80"/>
      <c r="P14" s="297"/>
    </row>
    <row customHeight="1" ht="1.5">
      <c r="G15" s="355"/>
      <c r="H15" s="286"/>
      <c r="I15" s="266"/>
      <c r="J15" s="284"/>
      <c r="K15" s="284"/>
      <c r="L15" s="284"/>
      <c r="M15" s="286"/>
      <c r="N15" s="284"/>
      <c r="O15" s="356"/>
      <c r="P15" s="297"/>
    </row>
    <row customHeight="1" ht="25.5">
      <c r="G16" s="357" t="s">
        <v>45</v>
      </c>
      <c r="H16" s="358" t="s">
        <v>2074</v>
      </c>
      <c r="I16" s="336"/>
      <c r="J16" s="307"/>
      <c r="K16" s="307"/>
      <c r="L16" s="359">
        <f>IF(K16&gt;0,J16/K16*100,IF(J16=0,100,120))</f>
        <v>100</v>
      </c>
      <c r="M16" s="149" t="s">
        <v>2014</v>
      </c>
      <c r="N16" s="359">
        <f>IF(L16&lt;80,3,IF(L16&lt;=120,2,1))</f>
        <v>2</v>
      </c>
      <c r="O16" s="360"/>
      <c r="P16" s="361"/>
      <c r="Q16" s="337"/>
    </row>
    <row customHeight="1" ht="15">
      <c r="G17" s="294" t="s">
        <v>2026</v>
      </c>
      <c r="H17" s="335" t="s">
        <v>2075</v>
      </c>
      <c r="I17" s="336"/>
      <c r="J17" s="295"/>
      <c r="K17" s="295"/>
      <c r="L17" s="296"/>
      <c r="M17" s="108"/>
      <c r="N17" s="309">
        <f>(N19+N20+N21+N22+N23+N24)/6</f>
        <v>2</v>
      </c>
      <c r="O17" s="360"/>
      <c r="P17" s="361"/>
      <c r="Q17" s="337"/>
    </row>
    <row customHeight="1" ht="15">
      <c r="G18" s="294"/>
      <c r="H18" s="335" t="s">
        <v>2012</v>
      </c>
      <c r="I18" s="336"/>
      <c r="J18" s="295"/>
      <c r="K18" s="295"/>
      <c r="L18" s="296"/>
      <c r="M18" s="108"/>
      <c r="N18" s="295"/>
      <c r="O18" s="360"/>
      <c r="P18" s="361"/>
      <c r="Q18" s="337"/>
    </row>
    <row customHeight="1" ht="25.5">
      <c r="G19" s="110" t="s">
        <v>2028</v>
      </c>
      <c r="H19" s="165" t="s">
        <v>2076</v>
      </c>
      <c r="I19" s="338"/>
      <c r="J19" s="300"/>
      <c r="K19" s="300"/>
      <c r="L19" s="301">
        <f>IF(K19&gt;0,J19/K19*100,IF(J19=0,100,120))</f>
        <v>100</v>
      </c>
      <c r="M19" s="108" t="s">
        <v>2037</v>
      </c>
      <c r="N19" s="301">
        <f>IF(L19&gt;120,3,IF(L19&gt;=80,2,1))</f>
        <v>2</v>
      </c>
      <c r="O19" s="360"/>
      <c r="P19" s="361"/>
      <c r="Q19" s="337"/>
    </row>
    <row customHeight="1" ht="35.25">
      <c r="G20" s="110" t="s">
        <v>2030</v>
      </c>
      <c r="H20" s="165" t="s">
        <v>2077</v>
      </c>
      <c r="I20" s="338"/>
      <c r="J20" s="300"/>
      <c r="K20" s="300"/>
      <c r="L20" s="301">
        <f>IF(K20&gt;0,J20/K20*100,IF(J20=0,100,120))</f>
        <v>100</v>
      </c>
      <c r="M20" s="108" t="s">
        <v>2014</v>
      </c>
      <c r="N20" s="301">
        <f>IF(L20&lt;80,3,IF(L20&lt;=120,2,1))</f>
        <v>2</v>
      </c>
      <c r="O20" s="360"/>
      <c r="P20" s="361"/>
      <c r="Q20" s="337"/>
    </row>
    <row customHeight="1" ht="35.25">
      <c r="G21" s="110" t="s">
        <v>2032</v>
      </c>
      <c r="H21" s="165" t="s">
        <v>2078</v>
      </c>
      <c r="I21" s="338"/>
      <c r="J21" s="300"/>
      <c r="K21" s="300"/>
      <c r="L21" s="301">
        <f>IF(K21&gt;0,J21/K21*100,IF(J21=0,100,120))</f>
        <v>100</v>
      </c>
      <c r="M21" s="108" t="s">
        <v>2037</v>
      </c>
      <c r="N21" s="301">
        <f>IF(L21&gt;120,3,IF(L21&gt;=80,2,1))</f>
        <v>2</v>
      </c>
      <c r="O21" s="360"/>
      <c r="P21" s="361"/>
      <c r="Q21" s="337"/>
    </row>
    <row customHeight="1" ht="35.25">
      <c r="G22" s="110" t="s">
        <v>2079</v>
      </c>
      <c r="H22" s="165" t="s">
        <v>2080</v>
      </c>
      <c r="I22" s="338"/>
      <c r="J22" s="300"/>
      <c r="K22" s="300"/>
      <c r="L22" s="301">
        <f>IF(K22&gt;0,J22/K22*100,IF(J22=0,100,120))</f>
        <v>100</v>
      </c>
      <c r="M22" s="108" t="s">
        <v>2037</v>
      </c>
      <c r="N22" s="301">
        <f>IF(L22&gt;120,3,IF(L22&gt;=80,2,1))</f>
        <v>2</v>
      </c>
      <c r="O22" s="360"/>
      <c r="P22" s="361"/>
      <c r="Q22" s="337"/>
    </row>
    <row customHeight="1" ht="25.5">
      <c r="G23" s="110" t="s">
        <v>2081</v>
      </c>
      <c r="H23" s="165" t="s">
        <v>2082</v>
      </c>
      <c r="I23" s="338"/>
      <c r="J23" s="300"/>
      <c r="K23" s="300"/>
      <c r="L23" s="301">
        <f>IF(K23&gt;0,J23/K23*100,IF(J23=0,100,120))</f>
        <v>100</v>
      </c>
      <c r="M23" s="108" t="s">
        <v>2014</v>
      </c>
      <c r="N23" s="301">
        <f>IF(L23&lt;80,3,IF(L23&lt;=120,2,1))</f>
        <v>2</v>
      </c>
      <c r="O23" s="360"/>
      <c r="P23" s="361"/>
      <c r="Q23" s="337"/>
    </row>
    <row customHeight="1" ht="25.5">
      <c r="G24" s="110" t="s">
        <v>2083</v>
      </c>
      <c r="H24" s="165" t="s">
        <v>2084</v>
      </c>
      <c r="I24" s="338"/>
      <c r="J24" s="339"/>
      <c r="K24" s="339"/>
      <c r="L24" s="301">
        <f>IF(K24&gt;0,J24/K24*100,IF(J24=0,100,120))</f>
        <v>100</v>
      </c>
      <c r="M24" s="108" t="s">
        <v>2014</v>
      </c>
      <c r="N24" s="301">
        <f>IF(L24&lt;80,3,IF(L24&lt;=120,2,1))</f>
        <v>2</v>
      </c>
      <c r="O24" s="360"/>
      <c r="P24" s="361"/>
      <c r="Q24" s="337"/>
    </row>
    <row customHeight="1" ht="15">
      <c r="G25" s="294" t="s">
        <v>165</v>
      </c>
      <c r="H25" s="335" t="s">
        <v>2085</v>
      </c>
      <c r="I25" s="336"/>
      <c r="J25" s="295"/>
      <c r="K25" s="295"/>
      <c r="L25" s="296"/>
      <c r="M25" s="108"/>
      <c r="N25" s="309">
        <f>(N27+N28)/2</f>
        <v>2</v>
      </c>
      <c r="O25" s="360"/>
      <c r="P25" s="361"/>
      <c r="Q25" s="337"/>
    </row>
    <row customHeight="1" ht="15">
      <c r="G26" s="294"/>
      <c r="H26" s="335" t="s">
        <v>2012</v>
      </c>
      <c r="I26" s="336"/>
      <c r="J26" s="295"/>
      <c r="K26" s="295"/>
      <c r="L26" s="296"/>
      <c r="M26" s="108"/>
      <c r="N26" s="295"/>
      <c r="O26" s="360"/>
      <c r="P26" s="361"/>
      <c r="Q26" s="337"/>
    </row>
    <row customHeight="1" ht="15">
      <c r="G27" s="110" t="s">
        <v>2065</v>
      </c>
      <c r="H27" s="165" t="s">
        <v>2086</v>
      </c>
      <c r="I27" s="338"/>
      <c r="J27" s="339"/>
      <c r="K27" s="339"/>
      <c r="L27" s="301">
        <f>IF(K27&gt;0,J27/K27*100,IF(J27=0,100,120))</f>
        <v>100</v>
      </c>
      <c r="M27" s="108" t="s">
        <v>2037</v>
      </c>
      <c r="N27" s="301">
        <f>IF(L27&gt;120,3,IF(L27&gt;=80,2,1))</f>
        <v>2</v>
      </c>
      <c r="O27" s="360"/>
      <c r="P27" s="361"/>
      <c r="Q27" s="337"/>
    </row>
    <row customHeight="1" ht="25.5">
      <c r="G28" s="110" t="s">
        <v>2067</v>
      </c>
      <c r="H28" s="165" t="s">
        <v>2087</v>
      </c>
      <c r="I28" s="338"/>
      <c r="J28" s="295"/>
      <c r="K28" s="295"/>
      <c r="L28" s="296"/>
      <c r="M28" s="108"/>
      <c r="N28" s="309">
        <f>(N29+N30+N31)/3</f>
        <v>2</v>
      </c>
      <c r="O28" s="360"/>
      <c r="P28" s="361"/>
      <c r="Q28" s="337"/>
    </row>
    <row customHeight="1" ht="15">
      <c r="G29" s="110" t="s">
        <v>2088</v>
      </c>
      <c r="H29" s="342" t="s">
        <v>2089</v>
      </c>
      <c r="I29" s="343"/>
      <c r="J29" s="362"/>
      <c r="K29" s="362"/>
      <c r="L29" s="301">
        <f>IF(K29&gt;0,J29/K29*100,IF(J29=0,100,120))</f>
        <v>100</v>
      </c>
      <c r="M29" s="108" t="s">
        <v>2014</v>
      </c>
      <c r="N29" s="301">
        <f>IF(L29&lt;80,3,IF(L29&lt;=120,2,1))</f>
        <v>2</v>
      </c>
      <c r="O29" s="360"/>
      <c r="P29" s="361"/>
      <c r="Q29" s="337"/>
    </row>
    <row customHeight="1" ht="15">
      <c r="G30" s="110" t="s">
        <v>2090</v>
      </c>
      <c r="H30" s="342" t="s">
        <v>2091</v>
      </c>
      <c r="I30" s="343"/>
      <c r="J30" s="362"/>
      <c r="K30" s="362"/>
      <c r="L30" s="301">
        <f>IF(K30&gt;0,J30/K30*100,IF(J30=0,100,120))</f>
        <v>100</v>
      </c>
      <c r="M30" s="108" t="s">
        <v>2014</v>
      </c>
      <c r="N30" s="301">
        <f>IF(L30&lt;80,3,IF(L30&lt;=120,2,1))</f>
        <v>2</v>
      </c>
      <c r="O30" s="360"/>
      <c r="P30" s="361"/>
      <c r="Q30" s="337"/>
    </row>
    <row customHeight="1" ht="15">
      <c r="G31" s="110" t="s">
        <v>2092</v>
      </c>
      <c r="H31" s="342" t="s">
        <v>2093</v>
      </c>
      <c r="I31" s="343"/>
      <c r="J31" s="362"/>
      <c r="K31" s="362"/>
      <c r="L31" s="301">
        <f>IF(K31&gt;0,J31/K31*100,IF(J31=0,100,120))</f>
        <v>100</v>
      </c>
      <c r="M31" s="108" t="s">
        <v>2014</v>
      </c>
      <c r="N31" s="301">
        <f>IF(L31&lt;80,3,IF(L31&lt;=120,2,1))</f>
        <v>2</v>
      </c>
      <c r="O31" s="360"/>
      <c r="P31" s="361"/>
      <c r="Q31" s="337"/>
    </row>
    <row customHeight="1" ht="15">
      <c r="G32" s="294" t="s">
        <v>167</v>
      </c>
      <c r="H32" s="344" t="s">
        <v>2094</v>
      </c>
      <c r="I32" s="363"/>
      <c r="J32" s="364"/>
      <c r="K32" s="364"/>
      <c r="L32" s="301">
        <f>L33</f>
        <v>100</v>
      </c>
      <c r="M32" s="108" t="s">
        <v>2037</v>
      </c>
      <c r="N32" s="301">
        <f>N33</f>
        <v>2</v>
      </c>
      <c r="O32" s="360"/>
      <c r="P32" s="361"/>
      <c r="Q32" s="337"/>
    </row>
    <row customHeight="1" ht="25.5">
      <c r="G33" s="110" t="s">
        <v>2070</v>
      </c>
      <c r="H33" s="165" t="s">
        <v>2095</v>
      </c>
      <c r="I33" s="338"/>
      <c r="J33" s="362"/>
      <c r="K33" s="362"/>
      <c r="L33" s="301">
        <f>IF(K33&gt;0,J33/K33*100,IF(J33=0,100,120))</f>
        <v>100</v>
      </c>
      <c r="M33" s="108" t="s">
        <v>2037</v>
      </c>
      <c r="N33" s="301">
        <f>IF(L33&gt;120,3,IF(L33&gt;=80,2,1))</f>
        <v>2</v>
      </c>
      <c r="O33" s="360"/>
      <c r="P33" s="361"/>
      <c r="Q33" s="337"/>
    </row>
    <row customHeight="1" ht="25.5">
      <c r="G34" s="294" t="s">
        <v>170</v>
      </c>
      <c r="H34" s="335" t="s">
        <v>2096</v>
      </c>
      <c r="I34" s="336"/>
      <c r="J34" s="365"/>
      <c r="K34" s="365"/>
      <c r="L34" s="296"/>
      <c r="M34" s="108"/>
      <c r="N34" s="309">
        <f>(N36+N37)/2</f>
        <v>2</v>
      </c>
      <c r="O34" s="360"/>
      <c r="P34" s="361"/>
      <c r="Q34" s="337"/>
    </row>
    <row customHeight="1" ht="15">
      <c r="G35" s="110"/>
      <c r="H35" s="145" t="s">
        <v>2012</v>
      </c>
      <c r="I35" s="336"/>
      <c r="J35" s="365"/>
      <c r="K35" s="365"/>
      <c r="L35" s="296"/>
      <c r="M35" s="108"/>
      <c r="N35" s="295"/>
      <c r="O35" s="360"/>
      <c r="P35" s="361"/>
      <c r="Q35" s="337"/>
    </row>
    <row customHeight="1" ht="25.5">
      <c r="G36" s="110" t="s">
        <v>2038</v>
      </c>
      <c r="H36" s="165" t="s">
        <v>2097</v>
      </c>
      <c r="I36" s="338"/>
      <c r="J36" s="362"/>
      <c r="K36" s="362"/>
      <c r="L36" s="301">
        <f>IF(K36&gt;0,J36/K36*100,IF(J36=0,100,120))</f>
        <v>100</v>
      </c>
      <c r="M36" s="108" t="s">
        <v>2037</v>
      </c>
      <c r="N36" s="301">
        <f>IF(L36&gt;120,3,IF(L36&gt;=80,2,1))</f>
        <v>2</v>
      </c>
      <c r="O36" s="360"/>
      <c r="P36" s="361"/>
      <c r="Q36" s="337"/>
    </row>
    <row customHeight="1" ht="45">
      <c r="G37" s="110" t="s">
        <v>2098</v>
      </c>
      <c r="H37" s="165" t="s">
        <v>2099</v>
      </c>
      <c r="I37" s="338"/>
      <c r="J37" s="300"/>
      <c r="K37" s="300"/>
      <c r="L37" s="301">
        <f>IF(K37&gt;0,J37/K37*100,IF(J37=0,100,120))</f>
        <v>100</v>
      </c>
      <c r="M37" s="108" t="s">
        <v>2014</v>
      </c>
      <c r="N37" s="301">
        <f>IF(L37&lt;80,3,IF(L37&lt;=120,2,1))</f>
        <v>2</v>
      </c>
      <c r="O37" s="360"/>
      <c r="P37" s="361"/>
      <c r="Q37" s="337"/>
    </row>
    <row customHeight="1" ht="15">
      <c r="G38" s="294" t="s">
        <v>2040</v>
      </c>
      <c r="H38" s="335" t="s">
        <v>2100</v>
      </c>
      <c r="I38" s="336"/>
      <c r="J38" s="295"/>
      <c r="K38" s="295"/>
      <c r="L38" s="295"/>
      <c r="M38" s="108"/>
      <c r="N38" s="309">
        <f>(N16+N17+N25+N32+N34)/5</f>
        <v>2</v>
      </c>
      <c r="O38" s="360"/>
      <c r="P38" s="337"/>
      <c r="Q38" s="337"/>
    </row>
    <row customHeight="1" ht="5.25">
      <c r="G39" s="80"/>
      <c r="H39" s="140"/>
      <c r="I39" s="19"/>
      <c r="J39" s="19"/>
      <c r="K39" s="19"/>
      <c r="L39" s="19"/>
      <c r="M39" s="140"/>
      <c r="N39" s="19"/>
      <c r="O39" s="19"/>
    </row>
    <row customHeight="1" ht="11.25">
      <c r="G40" s="100" t="s">
        <v>2101</v>
      </c>
      <c r="H40" s="140"/>
      <c r="I40" s="19"/>
      <c r="J40" s="19"/>
      <c r="K40" s="19"/>
      <c r="L40" s="19"/>
      <c r="M40" s="140"/>
      <c r="O40" s="19"/>
    </row>
    <row customHeight="1" ht="30">
      <c r="F41" s="140"/>
      <c r="G41" s="155"/>
      <c r="H41" s="56" t="str">
        <f>IF(LEN(ruk_dol)=0,"",ruk_dol)</f>
        <v>Директор</v>
      </c>
      <c r="I41" s="156"/>
      <c r="J41" s="156"/>
      <c r="K41" s="156"/>
      <c r="L41" s="315"/>
      <c r="M41" s="315"/>
      <c r="N41" s="315"/>
      <c r="O41" s="157"/>
      <c r="P41" s="157"/>
      <c r="Q41" s="86"/>
      <c r="R41" s="86"/>
      <c r="S41" s="86"/>
      <c r="T41" s="86"/>
      <c r="V41" s="86"/>
      <c r="W41" s="86"/>
      <c r="X41" s="86"/>
    </row>
    <row customHeight="1" ht="15">
      <c r="F42" s="140"/>
      <c r="G42" s="140"/>
      <c r="H42" s="158" t="s">
        <v>1975</v>
      </c>
      <c r="I42" s="159"/>
      <c r="J42" s="159"/>
      <c r="K42" s="159"/>
      <c r="L42" s="159" t="s">
        <v>2049</v>
      </c>
      <c r="M42" s="159"/>
      <c r="N42" s="159"/>
      <c r="O42" s="159"/>
      <c r="P42" s="159"/>
      <c r="Q42" s="86"/>
      <c r="R42" s="86"/>
      <c r="S42" s="86"/>
      <c r="T42" s="86"/>
      <c r="V42" s="86"/>
      <c r="W42" s="86"/>
      <c r="X42" s="86"/>
    </row>
    <row customHeight="1" ht="11.25">
      <c r="A43" s="100"/>
      <c r="B43" s="100"/>
      <c r="C43" s="100"/>
      <c r="D43" s="100"/>
      <c r="E43" s="100"/>
      <c r="F43" s="100"/>
      <c r="G43" s="83"/>
      <c r="H43" s="316"/>
      <c r="I43" s="140"/>
      <c r="J43" s="100"/>
      <c r="K43" s="100"/>
      <c r="L43" s="100"/>
      <c r="M43" s="319"/>
      <c r="N43" s="320"/>
      <c r="O43" s="320"/>
    </row>
    <row customHeight="1" ht="11.25">
      <c r="A44" s="100"/>
      <c r="B44" s="100"/>
      <c r="C44" s="100"/>
      <c r="D44" s="100"/>
      <c r="E44" s="100"/>
      <c r="F44" s="100"/>
      <c r="G44" s="153"/>
      <c r="H44" s="153"/>
      <c r="I44" s="366"/>
      <c r="J44" s="153"/>
      <c r="K44" s="153"/>
      <c r="L44" s="153"/>
      <c r="M44" s="153"/>
      <c r="N44" s="153"/>
      <c r="O44" s="153"/>
    </row>
    <row customHeight="1" ht="11.25">
      <c r="A45" s="100"/>
      <c r="B45" s="100"/>
      <c r="C45" s="100"/>
      <c r="D45" s="100"/>
      <c r="E45" s="100"/>
      <c r="F45" s="100"/>
      <c r="G45" s="367"/>
      <c r="H45" s="316"/>
      <c r="I45" s="140"/>
      <c r="J45" s="100"/>
      <c r="K45" s="100"/>
      <c r="L45" s="100"/>
      <c r="M45" s="319"/>
      <c r="N45" s="320"/>
      <c r="O45" s="320"/>
    </row>
    <row customHeight="1" ht="11.25">
      <c r="A46" s="100"/>
      <c r="B46" s="100"/>
      <c r="C46" s="100"/>
      <c r="D46" s="100"/>
      <c r="E46" s="100"/>
      <c r="F46" s="100"/>
      <c r="G46" s="153"/>
      <c r="H46" s="153"/>
      <c r="I46" s="366"/>
      <c r="J46" s="321"/>
      <c r="K46" s="321"/>
      <c r="L46" s="321"/>
      <c r="M46" s="321"/>
      <c r="N46" s="321"/>
      <c r="O46" s="321"/>
    </row>
    <row customHeight="1" ht="11.25">
      <c r="A47" s="100"/>
      <c r="B47" s="100"/>
      <c r="C47" s="100"/>
      <c r="D47" s="100"/>
      <c r="E47" s="100"/>
      <c r="F47" s="100"/>
      <c r="G47" s="367"/>
      <c r="H47" s="316"/>
      <c r="I47" s="140"/>
      <c r="J47" s="100"/>
      <c r="K47" s="100"/>
      <c r="L47" s="100"/>
      <c r="M47" s="319"/>
      <c r="N47" s="100"/>
      <c r="O47" s="100"/>
    </row>
    <row customHeight="1" ht="11.25">
      <c r="A48" s="100"/>
      <c r="B48" s="100"/>
      <c r="C48" s="100"/>
      <c r="D48" s="100"/>
      <c r="E48" s="100"/>
      <c r="F48" s="100"/>
      <c r="G48" s="153"/>
      <c r="H48" s="153"/>
      <c r="I48" s="366"/>
      <c r="J48" s="100"/>
      <c r="K48" s="100"/>
      <c r="L48" s="100"/>
      <c r="M48" s="319"/>
      <c r="N48" s="100"/>
      <c r="O48" s="100"/>
    </row>
  </sheetData>
  <sheetProtection formatColumns="0" formatRows="0" insertRows="0" deleteColumns="0" deleteRows="0" sort="0" autoFilter="0" insertColumns="1"/>
  <mergeCells count="18">
    <mergeCell ref="G46:H46"/>
    <mergeCell ref="J46:N46"/>
    <mergeCell ref="G48:H48"/>
    <mergeCell ref="I41:K41"/>
    <mergeCell ref="L41:N41"/>
    <mergeCell ref="I42:K42"/>
    <mergeCell ref="L42:N42"/>
    <mergeCell ref="G44:H44"/>
    <mergeCell ref="J44:N44"/>
    <mergeCell ref="G10:N10"/>
    <mergeCell ref="G11:H11"/>
    <mergeCell ref="G12:G14"/>
    <mergeCell ref="H12:H14"/>
    <mergeCell ref="J12:N12"/>
    <mergeCell ref="J13:K13"/>
    <mergeCell ref="L13:L14"/>
    <mergeCell ref="M13:M14"/>
    <mergeCell ref="N13:N14"/>
  </mergeCells>
  <dataValidations count="2">
    <dataValidation type="decimal" allowBlank="1" showErrorMessage="1" errorTitle="Ошибка" error="Допускается ввод только неотрицательных чисел!" sqref="J36:K37 J19:K24 J29:K33 J27:K27">
      <formula1>0</formula1>
      <formula2>9.99999999999999E+23</formula2>
    </dataValidation>
    <dataValidation type="list" allowBlank="1" showInputMessage="1" showErrorMessage="1" sqref="J16:K16">
      <formula1>"0,1"</formula1>
    </dataValidation>
  </dataValidations>
  <pageMargins left="0.75" right="0.75" top="0.98" bottom="0.98" header="0.51" footer="0.51"/>
  <pageSetup paperSize="9" scale="30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2563F7B-A807-D659-37F2-160C43A004C6}" mc:Ignorable="x14ac xr xr2 xr3">
  <sheetPr>
    <tabColor theme="3" tint="0.8"/>
  </sheetPr>
  <dimension ref="A1:K21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5" width="9.140625" hidden="1"/>
    <col min="6" max="6" width="3.7109375" customWidth="1"/>
    <col min="7" max="7" width="6.57421875" customWidth="1"/>
    <col min="8" max="8" width="60.7109375" customWidth="1"/>
    <col min="9" max="9" width="13.57421875" customWidth="1"/>
    <col min="10" max="10" width="15.8515625" hidden="1" customWidth="1"/>
    <col min="11" max="11" width="19.57421875" customWidth="1"/>
  </cols>
  <sheetData>
    <row customHeight="1" ht="10.5" hidden="1">
      <c r="J1" s="73">
        <f>REPORT_OWNER="Версия регулятора"</f>
        <v>0</v>
      </c>
    </row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>
      <c r="G9" s="368"/>
      <c r="H9" s="368"/>
      <c r="I9" s="368"/>
    </row>
    <row customHeight="1" ht="35.25">
      <c r="F10" s="161"/>
      <c r="G10" s="369" t="s">
        <v>2102</v>
      </c>
      <c r="H10" s="369"/>
      <c r="I10" s="369"/>
    </row>
    <row customHeight="1" ht="5.25">
      <c r="F11" s="161"/>
      <c r="G11" s="354"/>
      <c r="H11" s="354"/>
      <c r="I11" s="354"/>
    </row>
    <row customHeight="1" ht="24.75">
      <c r="F12" s="86"/>
      <c r="G12" s="110" t="s">
        <v>2103</v>
      </c>
      <c r="H12" s="108" t="s">
        <v>2104</v>
      </c>
      <c r="I12" s="108" t="str">
        <f>IF(FIRST_PERIOD_IN_FACT="","Не определено",FIRST_PERIOD_IN_FACT)&amp;" год Факт"</f>
        <v>2022 год Факт</v>
      </c>
      <c r="J12" s="370" t="str">
        <f>IF(FIRST_PERIOD_IN_FACT="","Не определено",FIRST_PERIOD_IN_FACT)&amp;" год Факт"</f>
        <v>2022 год Факт</v>
      </c>
    </row>
    <row customHeight="1" ht="1.5">
      <c r="F13" s="86"/>
      <c r="G13" s="371"/>
      <c r="H13" s="371"/>
      <c r="I13" s="371"/>
      <c r="J13" s="371"/>
    </row>
    <row customHeight="1" ht="25.5">
      <c r="F14" s="86"/>
      <c r="G14" s="110" t="s">
        <v>45</v>
      </c>
      <c r="H14" s="372" t="s">
        <v>2105</v>
      </c>
      <c r="I14" s="146">
        <f>'ф.8.3 Индикатив'!I15</f>
        <v>709</v>
      </c>
      <c r="J14" s="146">
        <f>'ф.8.3 Индикатив'!J15</f>
        <v>709</v>
      </c>
    </row>
    <row customHeight="1" ht="23.25">
      <c r="F15" s="86"/>
      <c r="G15" s="110" t="s">
        <v>2026</v>
      </c>
      <c r="H15" s="372" t="s">
        <v>2106</v>
      </c>
      <c r="I15" s="373">
        <f>IF(I14=0,0,SUMPRODUCT('ф.8.1 Журнал учета'!$O$17:$O$44,'ф.8.1 Журнал учета'!$S$17:$S$44,--ISNUMBER(SEARCH("В",'ф.8.1 Журнал учета'!$N$17:$N$44)),--ISNUMBER(SEARCH(1,'ф.8.1 Журнал учета'!$AG$17:$AG$44)))/I14)</f>
        <v>0.0510719322990127</v>
      </c>
      <c r="J15" s="373">
        <f>IF(J14=0,0,SUMPRODUCT('ф.8.1 Журнал учета'!$AZ$17:$AZ$44,'ф.8.1 Журнал учета'!$BA$17:$BA$44,--ISNUMBER(SEARCH("В",'ф.8.1 Журнал учета'!$AY$17:$AY$44)),--ISNUMBER(SEARCH(1,'ф.8.1 Журнал учета'!$BJ$17:$BJ$44)))/J14)</f>
        <v>0.0510719322990127</v>
      </c>
    </row>
    <row customHeight="1" ht="27">
      <c r="F16" s="86"/>
      <c r="G16" s="110" t="s">
        <v>165</v>
      </c>
      <c r="H16" s="372" t="s">
        <v>2107</v>
      </c>
      <c r="I16" s="373">
        <f>IF(I14=0,0,_xlfn.SUMIFS('ф.8.1 Журнал учета'!$S$17:$S$44,'ф.8.1 Журнал учета'!$N$17:$N$44,"В",'ф.8.1 Журнал учета'!$AG$17:$AG$44,"=1")/I14)</f>
        <v>0.0211565585331453</v>
      </c>
      <c r="J16" s="373">
        <f>IF(J14=0,0,_xlfn.SUMIFS('ф.8.1 Журнал учета'!$BA$17:$BA$44,'ф.8.1 Журнал учета'!$AY$17:$AY$44,"В",'ф.8.1 Журнал учета'!$BJ$17:$BJ$44,"=1")/J14)</f>
        <v>0.0211565585331453</v>
      </c>
    </row>
    <row customHeight="1" ht="11.25">
      <c r="F17" s="140"/>
      <c r="G17" s="153"/>
      <c r="H17" s="153"/>
      <c r="I17" s="153"/>
    </row>
    <row customHeight="1" ht="45">
      <c r="F18" s="140"/>
      <c r="G18" s="318"/>
      <c r="H18" s="156" t="str">
        <f>IF(LEN(ruk_dol)=0,"",ruk_dol)</f>
        <v>Директор</v>
      </c>
      <c r="I18" s="156" t="str">
        <f>IF(LEN(ruk_FIO)=0,"",ruk_FIO)</f>
        <v>Токарев Александр Константинович</v>
      </c>
      <c r="J18" s="156"/>
      <c r="K18" s="157"/>
    </row>
    <row customHeight="1" ht="20.25">
      <c r="F19" s="140"/>
      <c r="G19" s="185"/>
      <c r="H19" s="159" t="s">
        <v>1975</v>
      </c>
      <c r="I19" s="374" t="s">
        <v>2048</v>
      </c>
      <c r="J19" s="374"/>
      <c r="K19" s="158" t="s">
        <v>2049</v>
      </c>
    </row>
    <row customHeight="1" ht="11.25">
      <c r="F20" s="140"/>
      <c r="G20" s="318"/>
      <c r="H20" s="316"/>
      <c r="I20" s="316"/>
    </row>
    <row customHeight="1" ht="11.25">
      <c r="F21" s="140"/>
      <c r="G21" s="153"/>
      <c r="H21" s="153"/>
      <c r="I21" s="153"/>
    </row>
  </sheetData>
  <sheetProtection formatColumns="0" formatRows="0" insertRows="0" deleteColumns="0" deleteRows="0" sort="0" autoFilter="0" insertColumns="1"/>
  <mergeCells count="5">
    <mergeCell ref="G17:H17"/>
    <mergeCell ref="G21:H21"/>
    <mergeCell ref="G10:I10"/>
    <mergeCell ref="I19:J19"/>
    <mergeCell ref="I18:J18"/>
  </mergeCells>
  <dataValidations count="2">
    <dataValidation type="whole" allowBlank="1" showErrorMessage="1" errorTitle="Ошибка" error="Допускается ввод только неотрицательных целых чисел!" sqref="I14:J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15:J16">
      <formula1>0</formula1>
      <formula2>9.99999999999999E+23</formula2>
    </dataValidation>
  </dataValidation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C7E0AD3-9DB2-1544-DCA7-1D7BD158507B}" mc:Ignorable="x14ac xr xr2 xr3">
  <sheetPr>
    <tabColor theme="3" tint="0.8"/>
    <pageSetUpPr fitToPage="1"/>
  </sheetPr>
  <dimension ref="A1:BO44"/>
  <sheetViews>
    <sheetView topLeftCell="A9" showGridLines="0" workbookViewId="0">
      <selection activeCell="AE28" sqref="AE28"/>
    </sheetView>
  </sheetViews>
  <sheetFormatPr defaultColWidth="9.140625" customHeight="1" defaultRowHeight="11.25"/>
  <cols>
    <col min="1" max="5" width="21.140625" hidden="1" customWidth="1"/>
    <col min="6" max="6" width="3.8515625" customWidth="1"/>
    <col min="7" max="7" width="5.8515625" customWidth="1"/>
    <col min="8" max="8" width="36.8515625" customWidth="1"/>
    <col min="9" max="9" width="9.57421875" customWidth="1"/>
    <col min="10" max="10" width="27.7109375" customWidth="1"/>
    <col min="11" max="11" width="16.57421875" customWidth="1"/>
    <col min="12" max="13" width="15.7109375" customWidth="1"/>
    <col min="14" max="14" width="14.00390625" customWidth="1"/>
    <col min="15" max="15" width="17.7109375" customWidth="1"/>
    <col min="16" max="16" width="21.421875" customWidth="1"/>
    <col min="17" max="17" width="18.57421875" customWidth="1"/>
    <col min="18" max="18" width="18.421875" customWidth="1"/>
    <col min="19" max="19" width="9.8515625" customWidth="1"/>
    <col min="20" max="22" width="10.8515625" customWidth="1"/>
    <col min="23" max="23" width="15.421875" customWidth="1"/>
    <col min="24" max="24" width="12.00390625" customWidth="1"/>
    <col min="25" max="25" width="13.421875" customWidth="1"/>
    <col min="26" max="26" width="14.421875" customWidth="1"/>
    <col min="27" max="27" width="16.140625" customWidth="1"/>
    <col min="28" max="28" width="22.8515625" customWidth="1"/>
    <col min="29" max="29" width="21.140625" customWidth="1"/>
    <col min="30" max="32" width="15.7109375" customWidth="1"/>
    <col min="33" max="33" width="18.7109375" customWidth="1"/>
    <col min="34" max="34" width="20.421875" hidden="1" customWidth="1"/>
    <col min="35" max="35" width="15.7109375" hidden="1" customWidth="1"/>
    <col min="36" max="47" width="9.140625" hidden="1"/>
    <col min="48" max="48" width="11.8515625" hidden="1" customWidth="1"/>
    <col min="49" max="49" width="15.7109375" hidden="1" customWidth="1"/>
    <col min="50" max="50" width="18.57421875" hidden="1" customWidth="1"/>
    <col min="51" max="51" width="14.00390625" hidden="1" customWidth="1"/>
    <col min="52" max="52" width="17.7109375" hidden="1" customWidth="1"/>
    <col min="53" max="53" width="9.8515625" hidden="1" customWidth="1"/>
    <col min="54" max="56" width="10.8515625" hidden="1" customWidth="1"/>
    <col min="57" max="57" width="15.421875" hidden="1" customWidth="1"/>
    <col min="58" max="58" width="12.00390625" hidden="1" customWidth="1"/>
    <col min="59" max="59" width="13.421875" hidden="1" customWidth="1"/>
    <col min="60" max="60" width="14.421875" hidden="1" customWidth="1"/>
    <col min="61" max="61" width="16.140625" hidden="1" customWidth="1"/>
    <col min="62" max="62" width="18.7109375" hidden="1" customWidth="1"/>
    <col min="63" max="63" width="15.7109375" hidden="1" customWidth="1"/>
    <col min="64" max="64" width="2.140625" hidden="1" customWidth="1"/>
    <col min="65" max="65" width="4.00390625" hidden="1" customWidth="1"/>
    <col min="66" max="66" width="2.140625" hidden="1" customWidth="1"/>
    <col min="67" max="67" width="1.8515625" hidden="1" customWidth="1"/>
  </cols>
  <sheetData>
    <row customHeight="1" ht="15" hidden="1">
      <c r="F1" s="86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AG1" s="88" t="s">
        <v>2108</v>
      </c>
      <c r="AI1" s="89"/>
      <c r="AW1" s="87">
        <f>REPORT_OWNER="Версия регулятора"</f>
        <v>0</v>
      </c>
      <c r="AX1" s="87">
        <f>REPORT_OWNER="Версия регулятора"</f>
        <v>0</v>
      </c>
      <c r="AY1" s="87">
        <f>REPORT_OWNER="Версия регулятора"</f>
        <v>0</v>
      </c>
      <c r="AZ1" s="87">
        <f>REPORT_OWNER="Версия регулятора"</f>
        <v>0</v>
      </c>
      <c r="BA1" s="87">
        <f>REPORT_OWNER="Версия регулятора"</f>
        <v>0</v>
      </c>
      <c r="BB1" s="87">
        <f>REPORT_OWNER="Версия регулятора"</f>
        <v>0</v>
      </c>
      <c r="BC1" s="87">
        <f>REPORT_OWNER="Версия регулятора"</f>
        <v>0</v>
      </c>
      <c r="BD1" s="87">
        <f>REPORT_OWNER="Версия регулятора"</f>
        <v>0</v>
      </c>
      <c r="BE1" s="87">
        <f>REPORT_OWNER="Версия регулятора"</f>
        <v>0</v>
      </c>
      <c r="BF1" s="87">
        <f>REPORT_OWNER="Версия регулятора"</f>
        <v>0</v>
      </c>
      <c r="BG1" s="87">
        <f>REPORT_OWNER="Версия регулятора"</f>
        <v>0</v>
      </c>
      <c r="BH1" s="87">
        <f>REPORT_OWNER="Версия регулятора"</f>
        <v>0</v>
      </c>
      <c r="BI1" s="87">
        <f>REPORT_OWNER="Версия регулятора"</f>
        <v>0</v>
      </c>
      <c r="BJ1" s="87">
        <f>REPORT_OWNER="Версия регулятора"</f>
        <v>0</v>
      </c>
      <c r="BK1" s="90">
        <f>AND(region_name="Красноярский край",REPORT_OWNER="Версия регулятора")</f>
        <v>0</v>
      </c>
      <c r="BL1" s="87">
        <f>REPORT_OWNER="Версия регулятора"</f>
        <v>0</v>
      </c>
      <c r="BM1" s="87">
        <f>REPORT_OWNER="Версия регулятора"</f>
        <v>0</v>
      </c>
      <c r="BN1" s="87">
        <f>REPORT_OWNER="Версия регулятора"</f>
        <v>0</v>
      </c>
      <c r="BO1" s="87">
        <f>REPORT_OWNER="Версия регулятора"</f>
        <v>0</v>
      </c>
    </row>
    <row customHeight="1" ht="15" hidden="1">
      <c r="F2" s="86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AG2" s="88" t="s">
        <v>2109</v>
      </c>
      <c r="AH2" s="91">
        <f>region_name="Волгоградская область"</f>
        <v>0</v>
      </c>
      <c r="AI2" s="89">
        <f>region_name="Красноярский край"</f>
        <v>0</v>
      </c>
      <c r="AW2" s="87"/>
      <c r="AX2" s="87"/>
      <c r="AY2" s="87"/>
      <c r="AZ2" s="87"/>
      <c r="BK2" s="90"/>
    </row>
    <row customHeight="1" ht="15" hidden="1">
      <c r="F3" s="86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AI3" s="89"/>
      <c r="AW3" s="87"/>
      <c r="AX3" s="87"/>
      <c r="AY3" s="87"/>
      <c r="AZ3" s="87"/>
      <c r="BK3" s="90"/>
    </row>
    <row customHeight="1" ht="15" hidden="1">
      <c r="F4" s="86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AI4" s="89"/>
      <c r="AW4" s="87"/>
      <c r="AX4" s="87"/>
      <c r="AY4" s="87"/>
      <c r="AZ4" s="87"/>
      <c r="BK4" s="90"/>
    </row>
    <row customHeight="1" ht="15" hidden="1">
      <c r="F5" s="86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AI5" s="89"/>
      <c r="AW5" s="87"/>
      <c r="AX5" s="87"/>
      <c r="AY5" s="87"/>
      <c r="AZ5" s="87"/>
      <c r="BK5" s="90"/>
    </row>
    <row customHeight="1" ht="15" hidden="1">
      <c r="F6" s="86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AI6" s="89"/>
      <c r="AW6" s="87"/>
      <c r="AX6" s="87"/>
      <c r="AY6" s="87"/>
      <c r="AZ6" s="87"/>
      <c r="BK6" s="90"/>
    </row>
    <row customHeight="1" ht="15" hidden="1">
      <c r="F7" s="86"/>
      <c r="G7" s="92"/>
      <c r="H7" s="92"/>
      <c r="I7" s="92"/>
      <c r="J7" s="92"/>
      <c r="K7" s="92"/>
      <c r="L7" s="92"/>
      <c r="M7" s="92"/>
      <c r="N7" s="92"/>
      <c r="O7" s="11"/>
      <c r="P7" s="11"/>
      <c r="Q7" s="11"/>
      <c r="R7" s="11"/>
      <c r="S7" s="93"/>
      <c r="T7" s="11"/>
      <c r="U7" s="94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H7" s="95"/>
      <c r="AI7" s="90"/>
      <c r="AJ7" s="95"/>
      <c r="AK7" s="95"/>
      <c r="AL7" s="95"/>
      <c r="AM7" s="95"/>
      <c r="AN7" s="95"/>
      <c r="AO7" s="95"/>
      <c r="AP7" s="95"/>
      <c r="AQ7" s="95"/>
      <c r="AR7" s="95"/>
      <c r="AS7" s="96"/>
      <c r="AT7" s="96"/>
      <c r="AU7" s="96"/>
      <c r="AV7" s="96"/>
      <c r="AW7" s="92"/>
      <c r="AX7" s="92"/>
      <c r="AY7" s="92"/>
      <c r="AZ7" s="97"/>
      <c r="BA7" s="93"/>
      <c r="BB7" s="11"/>
      <c r="BC7" s="94"/>
      <c r="BD7" s="87"/>
      <c r="BE7" s="87"/>
      <c r="BF7" s="87"/>
      <c r="BG7" s="87"/>
      <c r="BH7" s="87"/>
      <c r="BI7" s="87"/>
      <c r="BJ7" s="87"/>
      <c r="BK7" s="98"/>
    </row>
    <row customHeight="1" ht="15" hidden="1">
      <c r="F8" s="86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99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95"/>
      <c r="AI8" s="90"/>
      <c r="AJ8" s="95"/>
      <c r="AK8" s="95"/>
      <c r="AL8" s="95"/>
      <c r="AM8" s="95"/>
      <c r="AN8" s="95"/>
      <c r="AO8" s="95"/>
      <c r="AP8" s="95"/>
      <c r="AQ8" s="95"/>
      <c r="AR8" s="95"/>
      <c r="AS8" s="96"/>
      <c r="AT8" s="96"/>
      <c r="AU8" s="96"/>
      <c r="AV8" s="96"/>
      <c r="AW8" s="87"/>
      <c r="AX8" s="87"/>
      <c r="AY8" s="87"/>
      <c r="AZ8" s="87"/>
      <c r="BA8" s="99"/>
      <c r="BB8" s="87"/>
      <c r="BC8" s="87"/>
      <c r="BD8" s="87"/>
      <c r="BE8" s="87"/>
      <c r="BF8" s="87"/>
      <c r="BG8" s="87"/>
      <c r="BH8" s="87"/>
      <c r="BI8" s="87"/>
      <c r="BJ8" s="87"/>
      <c r="BK8" s="90"/>
    </row>
    <row customHeight="1" ht="15">
      <c r="F9" s="86"/>
      <c r="G9" s="86" t="s">
        <v>2110</v>
      </c>
      <c r="H9" s="100"/>
      <c r="I9" s="77"/>
      <c r="J9" s="87"/>
      <c r="K9" s="101"/>
      <c r="L9" s="101"/>
      <c r="M9" s="101"/>
      <c r="N9" s="101"/>
      <c r="O9" s="102"/>
      <c r="P9" s="102"/>
      <c r="Q9" s="102"/>
      <c r="R9" s="87"/>
      <c r="S9" s="99"/>
      <c r="T9" s="87"/>
      <c r="U9" s="7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95"/>
      <c r="AI9" s="90"/>
      <c r="AJ9" s="95"/>
      <c r="AK9" s="95"/>
      <c r="AL9" s="95"/>
      <c r="AM9" s="95"/>
      <c r="AN9" s="95"/>
      <c r="AO9" s="95"/>
      <c r="AP9" s="95"/>
      <c r="AQ9" s="95"/>
      <c r="AR9" s="95"/>
      <c r="AS9" s="96"/>
      <c r="AT9" s="96"/>
      <c r="AU9" s="96"/>
      <c r="AV9" s="96"/>
      <c r="AW9" s="101"/>
      <c r="AX9" s="101"/>
      <c r="AY9" s="101"/>
      <c r="AZ9" s="102"/>
      <c r="BA9" s="99"/>
      <c r="BB9" s="87"/>
      <c r="BC9" s="77"/>
      <c r="BD9" s="87"/>
      <c r="BE9" s="87"/>
      <c r="BF9" s="87"/>
      <c r="BG9" s="87"/>
      <c r="BH9" s="87"/>
      <c r="BI9" s="87"/>
      <c r="BJ9" s="87"/>
      <c r="BK9" s="103"/>
    </row>
    <row customHeight="1" ht="20.25">
      <c r="F10" s="86"/>
      <c r="G10" s="104" t="str">
        <f>"Журнал учета данных первичной информации по всем прекращениям передачи электрической энергии, произошедших на объектах сетевой организации "&amp;FIRST_PERIOD_IN_FACT&amp;" год"</f>
        <v>Журнал учета данных первичной информации по всем прекращениям передачи электрической энергии, произошедших на объектах сетевой организации 2022 год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5"/>
      <c r="AI10" s="106"/>
      <c r="AJ10" s="107"/>
      <c r="AK10" s="107"/>
      <c r="AL10" s="107"/>
      <c r="AM10" s="107"/>
      <c r="AN10" s="107"/>
      <c r="AO10" s="107"/>
      <c r="AP10" s="107"/>
      <c r="AQ10" s="107"/>
      <c r="AR10" s="107"/>
      <c r="AS10" s="96"/>
      <c r="AT10" s="96"/>
      <c r="AU10" s="96"/>
      <c r="AV10" s="96"/>
      <c r="AW10" s="96"/>
      <c r="AZ10" s="97"/>
      <c r="BA10" s="97"/>
      <c r="BB10" s="97"/>
      <c r="BC10" s="97"/>
      <c r="BD10" s="97"/>
      <c r="BE10" s="97"/>
      <c r="BK10" s="89"/>
    </row>
    <row customHeight="1" ht="5.25">
      <c r="J11" s="87"/>
      <c r="K11" s="87"/>
      <c r="AI11" s="89"/>
      <c r="BK11" s="89"/>
    </row>
    <row customHeight="1" ht="25.5">
      <c r="G12" s="108" t="s">
        <v>2111</v>
      </c>
      <c r="H12" s="109"/>
      <c r="I12" s="109"/>
      <c r="J12" s="109"/>
      <c r="K12" s="109"/>
      <c r="L12" s="109"/>
      <c r="M12" s="109"/>
      <c r="N12" s="109"/>
      <c r="O12" s="109"/>
      <c r="P12" s="108" t="s">
        <v>2112</v>
      </c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 t="s">
        <v>2113</v>
      </c>
      <c r="AD12" s="108" t="s">
        <v>2114</v>
      </c>
      <c r="AE12" s="108"/>
      <c r="AF12" s="108"/>
      <c r="AG12" s="110" t="s">
        <v>2115</v>
      </c>
      <c r="AH12" s="110" t="s">
        <v>2116</v>
      </c>
      <c r="AI12" s="111" t="s">
        <v>2117</v>
      </c>
      <c r="AJ12" s="96"/>
      <c r="AK12" s="96"/>
      <c r="AL12" s="96"/>
      <c r="AM12" s="96"/>
      <c r="AN12" s="96"/>
      <c r="AO12" s="96"/>
      <c r="AP12" s="96"/>
      <c r="AQ12" s="96"/>
      <c r="AR12" s="96"/>
      <c r="AW12" s="112" t="s">
        <v>2118</v>
      </c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3"/>
      <c r="BK12" s="114"/>
    </row>
    <row customHeight="1" ht="30">
      <c r="A13" s="115"/>
      <c r="B13" s="115"/>
      <c r="C13" s="115"/>
      <c r="D13" s="115"/>
      <c r="E13" s="115"/>
      <c r="F13" s="115"/>
      <c r="G13" s="108" t="s">
        <v>2103</v>
      </c>
      <c r="H13" s="108" t="s">
        <v>2119</v>
      </c>
      <c r="I13" s="108" t="s">
        <v>2120</v>
      </c>
      <c r="J13" s="108" t="s">
        <v>2121</v>
      </c>
      <c r="K13" s="108" t="s">
        <v>2122</v>
      </c>
      <c r="L13" s="108" t="s">
        <v>2123</v>
      </c>
      <c r="M13" s="108" t="s">
        <v>2124</v>
      </c>
      <c r="N13" s="108" t="s">
        <v>2125</v>
      </c>
      <c r="O13" s="108" t="s">
        <v>2126</v>
      </c>
      <c r="P13" s="108" t="s">
        <v>2127</v>
      </c>
      <c r="Q13" s="108" t="s">
        <v>2128</v>
      </c>
      <c r="R13" s="108" t="s">
        <v>2129</v>
      </c>
      <c r="S13" s="110" t="s">
        <v>2130</v>
      </c>
      <c r="T13" s="110"/>
      <c r="U13" s="110"/>
      <c r="V13" s="110"/>
      <c r="W13" s="110"/>
      <c r="X13" s="110"/>
      <c r="Y13" s="110"/>
      <c r="Z13" s="110"/>
      <c r="AA13" s="110"/>
      <c r="AB13" s="110" t="s">
        <v>2131</v>
      </c>
      <c r="AC13" s="108"/>
      <c r="AD13" s="110" t="s">
        <v>2132</v>
      </c>
      <c r="AE13" s="110" t="s">
        <v>0</v>
      </c>
      <c r="AF13" s="110" t="s">
        <v>2133</v>
      </c>
      <c r="AG13" s="110"/>
      <c r="AH13" s="110"/>
      <c r="AI13" s="111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08" t="s">
        <v>2123</v>
      </c>
      <c r="AX13" s="108" t="s">
        <v>2124</v>
      </c>
      <c r="AY13" s="108" t="s">
        <v>2125</v>
      </c>
      <c r="AZ13" s="108" t="s">
        <v>2126</v>
      </c>
      <c r="BA13" s="110" t="s">
        <v>2130</v>
      </c>
      <c r="BB13" s="110"/>
      <c r="BC13" s="110"/>
      <c r="BD13" s="110"/>
      <c r="BE13" s="110"/>
      <c r="BF13" s="110"/>
      <c r="BG13" s="110"/>
      <c r="BH13" s="110"/>
      <c r="BI13" s="110"/>
      <c r="BJ13" s="117" t="s">
        <v>2115</v>
      </c>
      <c r="BK13" s="111" t="s">
        <v>2134</v>
      </c>
    </row>
    <row customHeight="1" ht="48.75">
      <c r="A14" s="115"/>
      <c r="B14" s="115"/>
      <c r="C14" s="115"/>
      <c r="D14" s="115"/>
      <c r="E14" s="115"/>
      <c r="F14" s="115"/>
      <c r="G14" s="108"/>
      <c r="H14" s="108" t="s">
        <v>2026</v>
      </c>
      <c r="I14" s="108" t="s">
        <v>165</v>
      </c>
      <c r="J14" s="108" t="s">
        <v>167</v>
      </c>
      <c r="K14" s="108">
        <v>5</v>
      </c>
      <c r="L14" s="108">
        <v>6</v>
      </c>
      <c r="M14" s="108"/>
      <c r="N14" s="108">
        <v>8</v>
      </c>
      <c r="O14" s="108">
        <v>9</v>
      </c>
      <c r="P14" s="108">
        <v>10</v>
      </c>
      <c r="Q14" s="108" t="s">
        <v>2135</v>
      </c>
      <c r="R14" s="108" t="s">
        <v>2136</v>
      </c>
      <c r="S14" s="110" t="s">
        <v>2137</v>
      </c>
      <c r="T14" s="108" t="s">
        <v>2138</v>
      </c>
      <c r="U14" s="108"/>
      <c r="V14" s="108"/>
      <c r="W14" s="108" t="s">
        <v>2139</v>
      </c>
      <c r="X14" s="108"/>
      <c r="Y14" s="108"/>
      <c r="Z14" s="108"/>
      <c r="AA14" s="110" t="s">
        <v>2140</v>
      </c>
      <c r="AB14" s="110"/>
      <c r="AC14" s="108"/>
      <c r="AD14" s="110"/>
      <c r="AE14" s="110"/>
      <c r="AF14" s="110"/>
      <c r="AG14" s="110"/>
      <c r="AH14" s="110"/>
      <c r="AI14" s="111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08">
        <v>6</v>
      </c>
      <c r="AX14" s="108"/>
      <c r="AY14" s="108">
        <v>8</v>
      </c>
      <c r="AZ14" s="108">
        <v>9</v>
      </c>
      <c r="BA14" s="110" t="s">
        <v>2137</v>
      </c>
      <c r="BB14" s="108" t="s">
        <v>2138</v>
      </c>
      <c r="BC14" s="108"/>
      <c r="BD14" s="108"/>
      <c r="BE14" s="108" t="s">
        <v>2139</v>
      </c>
      <c r="BF14" s="108"/>
      <c r="BG14" s="108"/>
      <c r="BH14" s="108"/>
      <c r="BI14" s="110" t="s">
        <v>2140</v>
      </c>
      <c r="BJ14" s="118"/>
      <c r="BK14" s="111">
        <v>8</v>
      </c>
    </row>
    <row customHeight="1" ht="60">
      <c r="A15" s="115"/>
      <c r="B15" s="115"/>
      <c r="C15" s="115"/>
      <c r="D15" s="115"/>
      <c r="E15" s="115"/>
      <c r="F15" s="115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10"/>
      <c r="T15" s="108" t="s">
        <v>2141</v>
      </c>
      <c r="U15" s="108" t="s">
        <v>2142</v>
      </c>
      <c r="V15" s="108" t="s">
        <v>2143</v>
      </c>
      <c r="W15" s="108" t="s">
        <v>2144</v>
      </c>
      <c r="X15" s="108" t="s">
        <v>2145</v>
      </c>
      <c r="Y15" s="108" t="s">
        <v>2146</v>
      </c>
      <c r="Z15" s="108" t="s">
        <v>2147</v>
      </c>
      <c r="AA15" s="110"/>
      <c r="AB15" s="110"/>
      <c r="AC15" s="108"/>
      <c r="AD15" s="110"/>
      <c r="AE15" s="110"/>
      <c r="AF15" s="110"/>
      <c r="AG15" s="110"/>
      <c r="AH15" s="110"/>
      <c r="AI15" s="111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08"/>
      <c r="AX15" s="108"/>
      <c r="AY15" s="108"/>
      <c r="AZ15" s="108"/>
      <c r="BA15" s="110"/>
      <c r="BB15" s="108" t="s">
        <v>2141</v>
      </c>
      <c r="BC15" s="108" t="s">
        <v>2142</v>
      </c>
      <c r="BD15" s="108" t="s">
        <v>2143</v>
      </c>
      <c r="BE15" s="108" t="s">
        <v>2144</v>
      </c>
      <c r="BF15" s="108" t="s">
        <v>2145</v>
      </c>
      <c r="BG15" s="108" t="s">
        <v>2146</v>
      </c>
      <c r="BH15" s="108" t="s">
        <v>2147</v>
      </c>
      <c r="BI15" s="110"/>
      <c r="BJ15" s="119"/>
      <c r="BK15" s="111"/>
    </row>
    <row customHeight="1" ht="15">
      <c r="F16" s="86"/>
      <c r="G16" s="120">
        <v>1</v>
      </c>
      <c r="H16" s="120">
        <v>2</v>
      </c>
      <c r="I16" s="120">
        <v>3</v>
      </c>
      <c r="J16" s="120">
        <v>4</v>
      </c>
      <c r="K16" s="120">
        <v>5</v>
      </c>
      <c r="L16" s="120">
        <v>6</v>
      </c>
      <c r="M16" s="120">
        <v>7</v>
      </c>
      <c r="N16" s="120">
        <v>8</v>
      </c>
      <c r="O16" s="120">
        <v>9</v>
      </c>
      <c r="P16" s="120">
        <v>10</v>
      </c>
      <c r="Q16" s="120">
        <v>11</v>
      </c>
      <c r="R16" s="120">
        <v>12</v>
      </c>
      <c r="S16" s="120">
        <v>13</v>
      </c>
      <c r="T16" s="120">
        <v>14</v>
      </c>
      <c r="U16" s="120">
        <v>15</v>
      </c>
      <c r="V16" s="120">
        <v>16</v>
      </c>
      <c r="W16" s="120">
        <v>17</v>
      </c>
      <c r="X16" s="120">
        <v>18</v>
      </c>
      <c r="Y16" s="120">
        <v>19</v>
      </c>
      <c r="Z16" s="120">
        <v>20</v>
      </c>
      <c r="AA16" s="120">
        <v>21</v>
      </c>
      <c r="AB16" s="120">
        <v>22</v>
      </c>
      <c r="AC16" s="120">
        <v>23</v>
      </c>
      <c r="AD16" s="120">
        <v>24</v>
      </c>
      <c r="AE16" s="120">
        <v>25</v>
      </c>
      <c r="AF16" s="120">
        <v>26</v>
      </c>
      <c r="AG16" s="120">
        <v>27</v>
      </c>
      <c r="AH16" s="120">
        <v>28</v>
      </c>
      <c r="AI16" s="121" t="s">
        <v>2148</v>
      </c>
      <c r="AJ16" s="95"/>
      <c r="AK16" s="95"/>
      <c r="AL16" s="95"/>
      <c r="AM16" s="95"/>
      <c r="AN16" s="95"/>
      <c r="AO16" s="95"/>
      <c r="AP16" s="95"/>
      <c r="AQ16" s="95"/>
      <c r="AR16" s="95"/>
      <c r="AS16" s="96"/>
      <c r="AT16" s="96"/>
      <c r="AU16" s="96"/>
      <c r="AV16" s="96"/>
      <c r="AW16" s="122">
        <v>6</v>
      </c>
      <c r="AX16" s="122">
        <v>7</v>
      </c>
      <c r="AY16" s="122">
        <v>8</v>
      </c>
      <c r="AZ16" s="122">
        <v>9</v>
      </c>
      <c r="BA16" s="122">
        <v>13</v>
      </c>
      <c r="BB16" s="122">
        <v>14</v>
      </c>
      <c r="BC16" s="122">
        <v>15</v>
      </c>
      <c r="BD16" s="122">
        <v>16</v>
      </c>
      <c r="BE16" s="122">
        <v>17</v>
      </c>
      <c r="BF16" s="122">
        <v>18</v>
      </c>
      <c r="BG16" s="122">
        <v>19</v>
      </c>
      <c r="BH16" s="122">
        <v>20</v>
      </c>
      <c r="BI16" s="122">
        <v>21</v>
      </c>
      <c r="BJ16" s="122">
        <v>27</v>
      </c>
      <c r="BK16" s="123" t="s">
        <v>2148</v>
      </c>
    </row>
    <row customHeight="1" ht="15" hidden="1">
      <c r="F17" s="86"/>
      <c r="G17" s="124" t="s">
        <v>2149</v>
      </c>
      <c r="H17" s="117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T17" s="124"/>
      <c r="U17" s="124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7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124"/>
      <c r="AX17" s="124"/>
      <c r="AY17" s="124"/>
      <c r="AZ17" s="124"/>
      <c r="BA17" s="125"/>
      <c r="BB17" s="124"/>
      <c r="BC17" s="124"/>
      <c r="BD17" s="126"/>
      <c r="BE17" s="126"/>
      <c r="BF17" s="126"/>
      <c r="BG17" s="126"/>
      <c r="BH17" s="126"/>
      <c r="BI17" s="126"/>
      <c r="BJ17" s="126"/>
      <c r="BK17" s="128"/>
    </row>
    <row s="791" customFormat="1" customHeight="1" ht="15">
      <c r="A18" s="792"/>
      <c r="B18" s="792"/>
      <c r="C18" s="792"/>
      <c r="D18" s="792"/>
      <c r="E18" s="792"/>
      <c r="F18" s="793" t="s">
        <v>223</v>
      </c>
      <c r="G18" s="794" t="s">
        <v>225</v>
      </c>
      <c r="H18" s="795" t="s">
        <v>1862</v>
      </c>
      <c r="I18" s="796" t="s">
        <v>29</v>
      </c>
      <c r="J18" s="795" t="s">
        <v>2150</v>
      </c>
      <c r="K18" s="797" t="s">
        <v>2151</v>
      </c>
      <c r="L18" s="798" t="s">
        <v>2152</v>
      </c>
      <c r="M18" s="798" t="s">
        <v>2153</v>
      </c>
      <c r="N18" s="799" t="s">
        <v>56</v>
      </c>
      <c r="O18" s="800">
        <v>0.27</v>
      </c>
      <c r="P18" s="795" t="s">
        <v>2154</v>
      </c>
      <c r="Q18" s="795" t="s">
        <v>2026</v>
      </c>
      <c r="R18" s="795" t="s">
        <v>31</v>
      </c>
      <c r="S18" s="801">
        <f>T18+U18+V18+AA18</f>
        <v>3</v>
      </c>
      <c r="T18" s="802">
        <v>0</v>
      </c>
      <c r="U18" s="802">
        <v>2</v>
      </c>
      <c r="V18" s="802">
        <v>1</v>
      </c>
      <c r="W18" s="802">
        <v>0</v>
      </c>
      <c r="X18" s="802">
        <v>0</v>
      </c>
      <c r="Y18" s="802">
        <v>3</v>
      </c>
      <c r="Z18" s="801">
        <f>S18-W18-X18-Y18-AA18</f>
        <v>0</v>
      </c>
      <c r="AA18" s="802">
        <v>0</v>
      </c>
      <c r="AB18" s="802">
        <v>0</v>
      </c>
      <c r="AC18" s="795" t="s">
        <v>1714</v>
      </c>
      <c r="AD18" s="803" t="s">
        <v>2155</v>
      </c>
      <c r="AE18" s="803" t="s">
        <v>160</v>
      </c>
      <c r="AF18" s="803" t="s">
        <v>2156</v>
      </c>
      <c r="AG18" s="804" t="s">
        <v>45</v>
      </c>
      <c r="AH18" s="803"/>
      <c r="AI18" s="803"/>
      <c r="AJ18" s="805"/>
      <c r="AK18" s="805"/>
      <c r="AL18" s="805"/>
      <c r="AM18" s="805"/>
      <c r="AN18" s="805"/>
      <c r="AO18" s="805"/>
      <c r="AP18" s="806">
        <f>IF(AND(N18="В",AG18=1),SUMPRODUCT(S18,O18),0)</f>
        <v>0</v>
      </c>
      <c r="AQ18" s="806">
        <f>IF(AND(N18="В",AG18=1),S18,0)</f>
        <v>0</v>
      </c>
      <c r="AR18" s="806">
        <f>IF(N18="П",SUMPRODUCT(S18,O18),0)</f>
        <v>0</v>
      </c>
      <c r="AS18" s="806">
        <f>IF(N18="П",S18,0)</f>
        <v>0</v>
      </c>
      <c r="AT18" s="805"/>
      <c r="AU18" s="805"/>
      <c r="AV18" s="805"/>
      <c r="AW18" s="807" t="str">
        <f>L18</f>
        <v>10, 30, 2022.02.07</v>
      </c>
      <c r="AX18" s="807" t="str">
        <f>M18</f>
        <v>10, 46, 2022.02.07</v>
      </c>
      <c r="AY18" s="808" t="str">
        <f>N18</f>
        <v>В</v>
      </c>
      <c r="AZ18" s="809">
        <f>O18</f>
        <v>0.27</v>
      </c>
      <c r="BA18" s="801">
        <f>BB18+BC18+BD18+BI18</f>
        <v>3</v>
      </c>
      <c r="BB18" s="810">
        <f>T18</f>
        <v>0</v>
      </c>
      <c r="BC18" s="811">
        <f>U18</f>
        <v>2</v>
      </c>
      <c r="BD18" s="811">
        <f>V18</f>
        <v>1</v>
      </c>
      <c r="BE18" s="811">
        <f>W18</f>
        <v>0</v>
      </c>
      <c r="BF18" s="811">
        <f>X18</f>
        <v>0</v>
      </c>
      <c r="BG18" s="811">
        <f>Y18</f>
        <v>3</v>
      </c>
      <c r="BH18" s="812">
        <f>BA18-BE18-BF18-BG18-BI18</f>
        <v>0</v>
      </c>
      <c r="BI18" s="811">
        <f>AA18</f>
        <v>0</v>
      </c>
      <c r="BJ18" s="813" t="str">
        <f>AG18</f>
        <v>1</v>
      </c>
      <c r="BK18" s="808"/>
      <c r="BL18" s="806">
        <f>IF(AND(AY18="В",BJ18=1),SUMPRODUCT(AZ18,BA18),0)</f>
        <v>0</v>
      </c>
      <c r="BM18" s="806">
        <f>IF(AND(AY18="В",BJ18=1),BA18,0)</f>
        <v>0</v>
      </c>
      <c r="BN18" s="806">
        <f>IF(AY18="П",SUMPRODUCT(AZ18,BA18),0)</f>
        <v>0</v>
      </c>
      <c r="BO18" s="806">
        <f>IF(AY18="П",BA18,0)</f>
        <v>0</v>
      </c>
    </row>
    <row s="792" customFormat="1" customHeight="1" ht="15">
      <c r="A19" s="792"/>
      <c r="B19" s="792"/>
      <c r="C19" s="792"/>
      <c r="D19" s="792"/>
      <c r="E19" s="792"/>
      <c r="F19" s="793" t="s">
        <v>223</v>
      </c>
      <c r="G19" s="794" t="s">
        <v>2015</v>
      </c>
      <c r="H19" s="795" t="s">
        <v>1862</v>
      </c>
      <c r="I19" s="796" t="s">
        <v>29</v>
      </c>
      <c r="J19" s="795" t="s">
        <v>2157</v>
      </c>
      <c r="K19" s="797" t="s">
        <v>2151</v>
      </c>
      <c r="L19" s="798" t="s">
        <v>2158</v>
      </c>
      <c r="M19" s="798" t="s">
        <v>2159</v>
      </c>
      <c r="N19" s="799" t="s">
        <v>56</v>
      </c>
      <c r="O19" s="800">
        <v>4.77</v>
      </c>
      <c r="P19" s="795" t="s">
        <v>2160</v>
      </c>
      <c r="Q19" s="795" t="s">
        <v>31</v>
      </c>
      <c r="R19" s="795" t="s">
        <v>31</v>
      </c>
      <c r="S19" s="801">
        <f>T19+U19+V19+AA19</f>
        <v>1</v>
      </c>
      <c r="T19" s="802">
        <v>0</v>
      </c>
      <c r="U19" s="802">
        <v>0</v>
      </c>
      <c r="V19" s="802">
        <v>1</v>
      </c>
      <c r="W19" s="802">
        <v>0</v>
      </c>
      <c r="X19" s="802">
        <v>0</v>
      </c>
      <c r="Y19" s="802">
        <v>1</v>
      </c>
      <c r="Z19" s="801">
        <f>S19-W19-X19-Y19-AA19</f>
        <v>0</v>
      </c>
      <c r="AA19" s="802">
        <v>0</v>
      </c>
      <c r="AB19" s="802">
        <v>0</v>
      </c>
      <c r="AC19" s="795"/>
      <c r="AD19" s="803" t="s">
        <v>2161</v>
      </c>
      <c r="AE19" s="803" t="s">
        <v>160</v>
      </c>
      <c r="AF19" s="803" t="s">
        <v>2162</v>
      </c>
      <c r="AG19" s="804" t="s">
        <v>45</v>
      </c>
      <c r="AH19" s="803"/>
      <c r="AI19" s="803"/>
      <c r="AJ19" s="805"/>
      <c r="AK19" s="805"/>
      <c r="AL19" s="805"/>
      <c r="AM19" s="805"/>
      <c r="AN19" s="805"/>
      <c r="AO19" s="805"/>
      <c r="AP19" s="806">
        <f>IF(AND(N19="В",AG19=1),SUMPRODUCT(S19,O19),0)</f>
        <v>0</v>
      </c>
      <c r="AQ19" s="806">
        <f>IF(AND(N19="В",AG19=1),S19,0)</f>
        <v>0</v>
      </c>
      <c r="AR19" s="806">
        <f>IF(N19="П",SUMPRODUCT(S19,O19),0)</f>
        <v>0</v>
      </c>
      <c r="AS19" s="806">
        <f>IF(N19="П",S19,0)</f>
        <v>0</v>
      </c>
      <c r="AT19" s="805"/>
      <c r="AU19" s="805"/>
      <c r="AV19" s="805"/>
      <c r="AW19" s="807" t="str">
        <f>L19</f>
        <v>12, 00, 2022.05.12</v>
      </c>
      <c r="AX19" s="807" t="str">
        <f>M19</f>
        <v>16, 46, 2022.05.12</v>
      </c>
      <c r="AY19" s="808" t="str">
        <f>N19</f>
        <v>В</v>
      </c>
      <c r="AZ19" s="809">
        <f>O19</f>
        <v>4.77</v>
      </c>
      <c r="BA19" s="801">
        <f>BB19+BC19+BD19+BI19</f>
        <v>1</v>
      </c>
      <c r="BB19" s="810">
        <f>T19</f>
        <v>0</v>
      </c>
      <c r="BC19" s="811">
        <f>U19</f>
        <v>0</v>
      </c>
      <c r="BD19" s="811">
        <f>V19</f>
        <v>1</v>
      </c>
      <c r="BE19" s="811">
        <f>W19</f>
        <v>0</v>
      </c>
      <c r="BF19" s="811">
        <f>X19</f>
        <v>0</v>
      </c>
      <c r="BG19" s="811">
        <f>Y19</f>
        <v>1</v>
      </c>
      <c r="BH19" s="812">
        <f>BA19-BE19-BF19-BG19-BI19</f>
        <v>0</v>
      </c>
      <c r="BI19" s="811">
        <f>AA19</f>
        <v>0</v>
      </c>
      <c r="BJ19" s="813" t="str">
        <f>AG19</f>
        <v>1</v>
      </c>
      <c r="BK19" s="808"/>
      <c r="BL19" s="806">
        <f>IF(AND(AY19="В",BJ19=1),SUMPRODUCT(AZ19,BA19),0)</f>
        <v>0</v>
      </c>
      <c r="BM19" s="806">
        <f>IF(AND(AY19="В",BJ19=1),BA19,0)</f>
        <v>0</v>
      </c>
      <c r="BN19" s="806">
        <f>IF(AY19="П",SUMPRODUCT(AZ19,BA19),0)</f>
        <v>0</v>
      </c>
      <c r="BO19" s="806">
        <f>IF(AY19="П",BA19,0)</f>
        <v>0</v>
      </c>
    </row>
    <row s="792" customFormat="1" customHeight="1" ht="15">
      <c r="A20" s="792"/>
      <c r="B20" s="792"/>
      <c r="C20" s="792"/>
      <c r="D20" s="792"/>
      <c r="E20" s="792"/>
      <c r="F20" s="793" t="s">
        <v>223</v>
      </c>
      <c r="G20" s="794" t="s">
        <v>2060</v>
      </c>
      <c r="H20" s="795" t="s">
        <v>1862</v>
      </c>
      <c r="I20" s="796" t="s">
        <v>29</v>
      </c>
      <c r="J20" s="795" t="s">
        <v>2163</v>
      </c>
      <c r="K20" s="797" t="s">
        <v>2151</v>
      </c>
      <c r="L20" s="798" t="s">
        <v>2164</v>
      </c>
      <c r="M20" s="798" t="s">
        <v>2165</v>
      </c>
      <c r="N20" s="799" t="s">
        <v>56</v>
      </c>
      <c r="O20" s="800">
        <v>0.7</v>
      </c>
      <c r="P20" s="795" t="s">
        <v>2166</v>
      </c>
      <c r="Q20" s="795" t="s">
        <v>31</v>
      </c>
      <c r="R20" s="795" t="s">
        <v>31</v>
      </c>
      <c r="S20" s="801">
        <f>T20+U20+V20+AA20</f>
        <v>1</v>
      </c>
      <c r="T20" s="802">
        <v>0</v>
      </c>
      <c r="U20" s="802">
        <v>0</v>
      </c>
      <c r="V20" s="802">
        <v>1</v>
      </c>
      <c r="W20" s="802">
        <v>0</v>
      </c>
      <c r="X20" s="802">
        <v>0</v>
      </c>
      <c r="Y20" s="802">
        <v>0</v>
      </c>
      <c r="Z20" s="801">
        <f>S20-W20-X20-Y20-AA20</f>
        <v>1</v>
      </c>
      <c r="AA20" s="802">
        <v>0</v>
      </c>
      <c r="AB20" s="802">
        <v>0</v>
      </c>
      <c r="AC20" s="795"/>
      <c r="AD20" s="803" t="s">
        <v>2167</v>
      </c>
      <c r="AE20" s="803" t="s">
        <v>160</v>
      </c>
      <c r="AF20" s="803" t="s">
        <v>2162</v>
      </c>
      <c r="AG20" s="804" t="s">
        <v>45</v>
      </c>
      <c r="AH20" s="803"/>
      <c r="AI20" s="803"/>
      <c r="AJ20" s="805"/>
      <c r="AK20" s="805"/>
      <c r="AL20" s="805"/>
      <c r="AM20" s="805"/>
      <c r="AN20" s="805"/>
      <c r="AO20" s="805"/>
      <c r="AP20" s="806">
        <f>IF(AND(N20="В",AG20=1),SUMPRODUCT(S20,O20),0)</f>
        <v>0</v>
      </c>
      <c r="AQ20" s="806">
        <f>IF(AND(N20="В",AG20=1),S20,0)</f>
        <v>0</v>
      </c>
      <c r="AR20" s="806">
        <f>IF(N20="П",SUMPRODUCT(S20,O20),0)</f>
        <v>0</v>
      </c>
      <c r="AS20" s="806">
        <f>IF(N20="П",S20,0)</f>
        <v>0</v>
      </c>
      <c r="AT20" s="805"/>
      <c r="AU20" s="805"/>
      <c r="AV20" s="805"/>
      <c r="AW20" s="807" t="str">
        <f>L20</f>
        <v>05, 10, 2022.06.21</v>
      </c>
      <c r="AX20" s="807" t="str">
        <f>M20</f>
        <v>05, 52, 2022.06.21</v>
      </c>
      <c r="AY20" s="808" t="str">
        <f>N20</f>
        <v>В</v>
      </c>
      <c r="AZ20" s="809">
        <f>O20</f>
        <v>0.7</v>
      </c>
      <c r="BA20" s="801">
        <f>BB20+BC20+BD20+BI20</f>
        <v>1</v>
      </c>
      <c r="BB20" s="810">
        <f>T20</f>
        <v>0</v>
      </c>
      <c r="BC20" s="811">
        <f>U20</f>
        <v>0</v>
      </c>
      <c r="BD20" s="811">
        <f>V20</f>
        <v>1</v>
      </c>
      <c r="BE20" s="811">
        <f>W20</f>
        <v>0</v>
      </c>
      <c r="BF20" s="811">
        <f>X20</f>
        <v>0</v>
      </c>
      <c r="BG20" s="811">
        <f>Y20</f>
        <v>0</v>
      </c>
      <c r="BH20" s="812">
        <f>BA20-BE20-BF20-BG20-BI20</f>
        <v>1</v>
      </c>
      <c r="BI20" s="811">
        <f>AA20</f>
        <v>0</v>
      </c>
      <c r="BJ20" s="813" t="str">
        <f>AG20</f>
        <v>1</v>
      </c>
      <c r="BK20" s="808"/>
      <c r="BL20" s="806">
        <f>IF(AND(AY20="В",BJ20=1),SUMPRODUCT(AZ20,BA20),0)</f>
        <v>0</v>
      </c>
      <c r="BM20" s="806">
        <f>IF(AND(AY20="В",BJ20=1),BA20,0)</f>
        <v>0</v>
      </c>
      <c r="BN20" s="806">
        <f>IF(AY20="П",SUMPRODUCT(AZ20,BA20),0)</f>
        <v>0</v>
      </c>
      <c r="BO20" s="806">
        <f>IF(AY20="П",BA20,0)</f>
        <v>0</v>
      </c>
    </row>
    <row s="792" customFormat="1" customHeight="1" ht="15">
      <c r="A21" s="792"/>
      <c r="B21" s="792"/>
      <c r="C21" s="792"/>
      <c r="D21" s="792"/>
      <c r="E21" s="792"/>
      <c r="F21" s="793" t="s">
        <v>223</v>
      </c>
      <c r="G21" s="794" t="s">
        <v>2168</v>
      </c>
      <c r="H21" s="795" t="s">
        <v>1862</v>
      </c>
      <c r="I21" s="796" t="s">
        <v>57</v>
      </c>
      <c r="J21" s="795" t="s">
        <v>2169</v>
      </c>
      <c r="K21" s="797" t="s">
        <v>2151</v>
      </c>
      <c r="L21" s="798" t="s">
        <v>2170</v>
      </c>
      <c r="M21" s="798" t="s">
        <v>2171</v>
      </c>
      <c r="N21" s="799" t="s">
        <v>56</v>
      </c>
      <c r="O21" s="800">
        <v>6.83</v>
      </c>
      <c r="P21" s="795" t="s">
        <v>2172</v>
      </c>
      <c r="Q21" s="795" t="s">
        <v>31</v>
      </c>
      <c r="R21" s="795" t="s">
        <v>31</v>
      </c>
      <c r="S21" s="801">
        <f>T21+U21+V21+AA21</f>
        <v>1</v>
      </c>
      <c r="T21" s="802">
        <v>0</v>
      </c>
      <c r="U21" s="802">
        <v>0</v>
      </c>
      <c r="V21" s="802">
        <v>1</v>
      </c>
      <c r="W21" s="802">
        <v>0</v>
      </c>
      <c r="X21" s="802">
        <v>0</v>
      </c>
      <c r="Y21" s="802">
        <v>0</v>
      </c>
      <c r="Z21" s="801">
        <f>S21-W21-X21-Y21-AA21</f>
        <v>1</v>
      </c>
      <c r="AA21" s="802">
        <v>0</v>
      </c>
      <c r="AB21" s="802">
        <v>0</v>
      </c>
      <c r="AC21" s="795"/>
      <c r="AD21" s="803" t="s">
        <v>2173</v>
      </c>
      <c r="AE21" s="803" t="s">
        <v>160</v>
      </c>
      <c r="AF21" s="803" t="s">
        <v>2162</v>
      </c>
      <c r="AG21" s="804" t="s">
        <v>45</v>
      </c>
      <c r="AH21" s="803"/>
      <c r="AI21" s="803"/>
      <c r="AJ21" s="805"/>
      <c r="AK21" s="805"/>
      <c r="AL21" s="805"/>
      <c r="AM21" s="805"/>
      <c r="AN21" s="805"/>
      <c r="AO21" s="805"/>
      <c r="AP21" s="806">
        <f>IF(AND(N21="В",AG21=1),SUMPRODUCT(S21,O21),0)</f>
        <v>0</v>
      </c>
      <c r="AQ21" s="806">
        <f>IF(AND(N21="В",AG21=1),S21,0)</f>
        <v>0</v>
      </c>
      <c r="AR21" s="806">
        <f>IF(N21="П",SUMPRODUCT(S21,O21),0)</f>
        <v>0</v>
      </c>
      <c r="AS21" s="806">
        <f>IF(N21="П",S21,0)</f>
        <v>0</v>
      </c>
      <c r="AT21" s="805"/>
      <c r="AU21" s="805"/>
      <c r="AV21" s="805"/>
      <c r="AW21" s="807" t="str">
        <f>L21</f>
        <v>05, 20, 2022.06.26</v>
      </c>
      <c r="AX21" s="807" t="str">
        <f>M21</f>
        <v>12, 10, 2022.06.26</v>
      </c>
      <c r="AY21" s="808" t="str">
        <f>N21</f>
        <v>В</v>
      </c>
      <c r="AZ21" s="809">
        <f>O21</f>
        <v>6.83</v>
      </c>
      <c r="BA21" s="801">
        <f>BB21+BC21+BD21+BI21</f>
        <v>1</v>
      </c>
      <c r="BB21" s="810">
        <f>T21</f>
        <v>0</v>
      </c>
      <c r="BC21" s="811">
        <f>U21</f>
        <v>0</v>
      </c>
      <c r="BD21" s="811">
        <f>V21</f>
        <v>1</v>
      </c>
      <c r="BE21" s="811">
        <f>W21</f>
        <v>0</v>
      </c>
      <c r="BF21" s="811">
        <f>X21</f>
        <v>0</v>
      </c>
      <c r="BG21" s="811">
        <f>Y21</f>
        <v>0</v>
      </c>
      <c r="BH21" s="812">
        <f>BA21-BE21-BF21-BG21-BI21</f>
        <v>1</v>
      </c>
      <c r="BI21" s="811">
        <f>AA21</f>
        <v>0</v>
      </c>
      <c r="BJ21" s="813" t="str">
        <f>AG21</f>
        <v>1</v>
      </c>
      <c r="BK21" s="808"/>
      <c r="BL21" s="806">
        <f>IF(AND(AY21="В",BJ21=1),SUMPRODUCT(AZ21,BA21),0)</f>
        <v>0</v>
      </c>
      <c r="BM21" s="806">
        <f>IF(AND(AY21="В",BJ21=1),BA21,0)</f>
        <v>0</v>
      </c>
      <c r="BN21" s="806">
        <f>IF(AY21="П",SUMPRODUCT(AZ21,BA21),0)</f>
        <v>0</v>
      </c>
      <c r="BO21" s="806">
        <f>IF(AY21="П",BA21,0)</f>
        <v>0</v>
      </c>
    </row>
    <row s="792" customFormat="1" customHeight="1" ht="15">
      <c r="A22" s="792"/>
      <c r="B22" s="792"/>
      <c r="C22" s="792"/>
      <c r="D22" s="792"/>
      <c r="E22" s="792"/>
      <c r="F22" s="793" t="s">
        <v>223</v>
      </c>
      <c r="G22" s="794" t="s">
        <v>2174</v>
      </c>
      <c r="H22" s="795" t="s">
        <v>1862</v>
      </c>
      <c r="I22" s="796" t="s">
        <v>29</v>
      </c>
      <c r="J22" s="795" t="s">
        <v>2175</v>
      </c>
      <c r="K22" s="797" t="s">
        <v>2151</v>
      </c>
      <c r="L22" s="798" t="s">
        <v>2176</v>
      </c>
      <c r="M22" s="798" t="s">
        <v>2177</v>
      </c>
      <c r="N22" s="799" t="s">
        <v>56</v>
      </c>
      <c r="O22" s="800">
        <v>1.83</v>
      </c>
      <c r="P22" s="795" t="s">
        <v>2178</v>
      </c>
      <c r="Q22" s="795" t="s">
        <v>31</v>
      </c>
      <c r="R22" s="795" t="s">
        <v>31</v>
      </c>
      <c r="S22" s="801">
        <f>T22+U22+V22+AA22</f>
        <v>1</v>
      </c>
      <c r="T22" s="802">
        <v>0</v>
      </c>
      <c r="U22" s="802">
        <v>0</v>
      </c>
      <c r="V22" s="802">
        <v>1</v>
      </c>
      <c r="W22" s="802">
        <v>0</v>
      </c>
      <c r="X22" s="802">
        <v>0</v>
      </c>
      <c r="Y22" s="802">
        <v>0</v>
      </c>
      <c r="Z22" s="801">
        <f>S22-W22-X22-Y22-AA22</f>
        <v>1</v>
      </c>
      <c r="AA22" s="802">
        <v>0</v>
      </c>
      <c r="AB22" s="802">
        <v>0</v>
      </c>
      <c r="AC22" s="795"/>
      <c r="AD22" s="803" t="s">
        <v>2179</v>
      </c>
      <c r="AE22" s="803" t="s">
        <v>160</v>
      </c>
      <c r="AF22" s="803" t="s">
        <v>2162</v>
      </c>
      <c r="AG22" s="804" t="s">
        <v>45</v>
      </c>
      <c r="AH22" s="803"/>
      <c r="AI22" s="803"/>
      <c r="AJ22" s="805"/>
      <c r="AK22" s="805"/>
      <c r="AL22" s="805"/>
      <c r="AM22" s="805"/>
      <c r="AN22" s="805"/>
      <c r="AO22" s="805"/>
      <c r="AP22" s="806">
        <f>IF(AND(N22="В",AG22=1),SUMPRODUCT(S22,O22),0)</f>
        <v>0</v>
      </c>
      <c r="AQ22" s="806">
        <f>IF(AND(N22="В",AG22=1),S22,0)</f>
        <v>0</v>
      </c>
      <c r="AR22" s="806">
        <f>IF(N22="П",SUMPRODUCT(S22,O22),0)</f>
        <v>0</v>
      </c>
      <c r="AS22" s="806">
        <f>IF(N22="П",S22,0)</f>
        <v>0</v>
      </c>
      <c r="AT22" s="805"/>
      <c r="AU22" s="805"/>
      <c r="AV22" s="805"/>
      <c r="AW22" s="807" t="str">
        <f>L22</f>
        <v>11, 55, 2022.06.27</v>
      </c>
      <c r="AX22" s="807" t="str">
        <f>M22</f>
        <v>13, 45, 2022.06.27</v>
      </c>
      <c r="AY22" s="808" t="str">
        <f>N22</f>
        <v>В</v>
      </c>
      <c r="AZ22" s="809">
        <f>O22</f>
        <v>1.83</v>
      </c>
      <c r="BA22" s="801">
        <f>BB22+BC22+BD22+BI22</f>
        <v>1</v>
      </c>
      <c r="BB22" s="810">
        <f>T22</f>
        <v>0</v>
      </c>
      <c r="BC22" s="811">
        <f>U22</f>
        <v>0</v>
      </c>
      <c r="BD22" s="811">
        <f>V22</f>
        <v>1</v>
      </c>
      <c r="BE22" s="811">
        <f>W22</f>
        <v>0</v>
      </c>
      <c r="BF22" s="811">
        <f>X22</f>
        <v>0</v>
      </c>
      <c r="BG22" s="811">
        <f>Y22</f>
        <v>0</v>
      </c>
      <c r="BH22" s="812">
        <f>BA22-BE22-BF22-BG22-BI22</f>
        <v>1</v>
      </c>
      <c r="BI22" s="811">
        <f>AA22</f>
        <v>0</v>
      </c>
      <c r="BJ22" s="813" t="str">
        <f>AG22</f>
        <v>1</v>
      </c>
      <c r="BK22" s="808"/>
      <c r="BL22" s="806">
        <f>IF(AND(AY22="В",BJ22=1),SUMPRODUCT(AZ22,BA22),0)</f>
        <v>0</v>
      </c>
      <c r="BM22" s="806">
        <f>IF(AND(AY22="В",BJ22=1),BA22,0)</f>
        <v>0</v>
      </c>
      <c r="BN22" s="806">
        <f>IF(AY22="П",SUMPRODUCT(AZ22,BA22),0)</f>
        <v>0</v>
      </c>
      <c r="BO22" s="806">
        <f>IF(AY22="П",BA22,0)</f>
        <v>0</v>
      </c>
    </row>
    <row s="792" customFormat="1" customHeight="1" ht="15">
      <c r="A23" s="792"/>
      <c r="B23" s="792"/>
      <c r="C23" s="792"/>
      <c r="D23" s="792"/>
      <c r="E23" s="792"/>
      <c r="F23" s="793" t="s">
        <v>223</v>
      </c>
      <c r="G23" s="794" t="s">
        <v>2180</v>
      </c>
      <c r="H23" s="795" t="s">
        <v>1862</v>
      </c>
      <c r="I23" s="796" t="s">
        <v>29</v>
      </c>
      <c r="J23" s="795" t="s">
        <v>2181</v>
      </c>
      <c r="K23" s="797" t="s">
        <v>2151</v>
      </c>
      <c r="L23" s="798" t="s">
        <v>2182</v>
      </c>
      <c r="M23" s="798" t="s">
        <v>2183</v>
      </c>
      <c r="N23" s="799" t="s">
        <v>56</v>
      </c>
      <c r="O23" s="800">
        <v>0.67</v>
      </c>
      <c r="P23" s="795" t="s">
        <v>2184</v>
      </c>
      <c r="Q23" s="795" t="s">
        <v>31</v>
      </c>
      <c r="R23" s="795" t="s">
        <v>31</v>
      </c>
      <c r="S23" s="801">
        <f>T23+U23+V23+AA23</f>
        <v>1</v>
      </c>
      <c r="T23" s="802">
        <v>0</v>
      </c>
      <c r="U23" s="802">
        <v>0</v>
      </c>
      <c r="V23" s="802">
        <v>1</v>
      </c>
      <c r="W23" s="802">
        <v>0</v>
      </c>
      <c r="X23" s="802">
        <v>0</v>
      </c>
      <c r="Y23" s="802">
        <v>0</v>
      </c>
      <c r="Z23" s="801">
        <f>S23-W23-X23-Y23-AA23</f>
        <v>1</v>
      </c>
      <c r="AA23" s="802">
        <v>0</v>
      </c>
      <c r="AB23" s="802">
        <v>0</v>
      </c>
      <c r="AC23" s="795"/>
      <c r="AD23" s="803" t="s">
        <v>2185</v>
      </c>
      <c r="AE23" s="803" t="s">
        <v>160</v>
      </c>
      <c r="AF23" s="803" t="s">
        <v>2162</v>
      </c>
      <c r="AG23" s="804" t="s">
        <v>45</v>
      </c>
      <c r="AH23" s="803"/>
      <c r="AI23" s="803"/>
      <c r="AJ23" s="805"/>
      <c r="AK23" s="805"/>
      <c r="AL23" s="805"/>
      <c r="AM23" s="805"/>
      <c r="AN23" s="805"/>
      <c r="AO23" s="805"/>
      <c r="AP23" s="806">
        <f>IF(AND(N23="В",AG23=1),SUMPRODUCT(S23,O23),0)</f>
        <v>0</v>
      </c>
      <c r="AQ23" s="806">
        <f>IF(AND(N23="В",AG23=1),S23,0)</f>
        <v>0</v>
      </c>
      <c r="AR23" s="806">
        <f>IF(N23="П",SUMPRODUCT(S23,O23),0)</f>
        <v>0</v>
      </c>
      <c r="AS23" s="806">
        <f>IF(N23="П",S23,0)</f>
        <v>0</v>
      </c>
      <c r="AT23" s="805"/>
      <c r="AU23" s="805"/>
      <c r="AV23" s="805"/>
      <c r="AW23" s="807" t="str">
        <f>L23</f>
        <v>05, 50, 2022.06.30</v>
      </c>
      <c r="AX23" s="807" t="str">
        <f>M23</f>
        <v>06, 30, 2022.06.30</v>
      </c>
      <c r="AY23" s="808" t="str">
        <f>N23</f>
        <v>В</v>
      </c>
      <c r="AZ23" s="809">
        <f>O23</f>
        <v>0.67</v>
      </c>
      <c r="BA23" s="801">
        <f>BB23+BC23+BD23+BI23</f>
        <v>1</v>
      </c>
      <c r="BB23" s="810">
        <f>T23</f>
        <v>0</v>
      </c>
      <c r="BC23" s="811">
        <f>U23</f>
        <v>0</v>
      </c>
      <c r="BD23" s="811">
        <f>V23</f>
        <v>1</v>
      </c>
      <c r="BE23" s="811">
        <f>W23</f>
        <v>0</v>
      </c>
      <c r="BF23" s="811">
        <f>X23</f>
        <v>0</v>
      </c>
      <c r="BG23" s="811">
        <f>Y23</f>
        <v>0</v>
      </c>
      <c r="BH23" s="812">
        <f>BA23-BE23-BF23-BG23-BI23</f>
        <v>1</v>
      </c>
      <c r="BI23" s="811">
        <f>AA23</f>
        <v>0</v>
      </c>
      <c r="BJ23" s="813" t="str">
        <f>AG23</f>
        <v>1</v>
      </c>
      <c r="BK23" s="808"/>
      <c r="BL23" s="806">
        <f>IF(AND(AY23="В",BJ23=1),SUMPRODUCT(AZ23,BA23),0)</f>
        <v>0</v>
      </c>
      <c r="BM23" s="806">
        <f>IF(AND(AY23="В",BJ23=1),BA23,0)</f>
        <v>0</v>
      </c>
      <c r="BN23" s="806">
        <f>IF(AY23="П",SUMPRODUCT(AZ23,BA23),0)</f>
        <v>0</v>
      </c>
      <c r="BO23" s="806">
        <f>IF(AY23="П",BA23,0)</f>
        <v>0</v>
      </c>
    </row>
    <row s="792" customFormat="1" customHeight="1" ht="15">
      <c r="A24" s="792"/>
      <c r="B24" s="792"/>
      <c r="C24" s="792"/>
      <c r="D24" s="792"/>
      <c r="E24" s="792"/>
      <c r="F24" s="793" t="s">
        <v>223</v>
      </c>
      <c r="G24" s="794" t="s">
        <v>2186</v>
      </c>
      <c r="H24" s="795" t="s">
        <v>1862</v>
      </c>
      <c r="I24" s="796" t="s">
        <v>65</v>
      </c>
      <c r="J24" s="795" t="s">
        <v>2187</v>
      </c>
      <c r="K24" s="797" t="s">
        <v>2151</v>
      </c>
      <c r="L24" s="798" t="s">
        <v>2188</v>
      </c>
      <c r="M24" s="798" t="s">
        <v>2189</v>
      </c>
      <c r="N24" s="799" t="s">
        <v>56</v>
      </c>
      <c r="O24" s="800">
        <v>11.08</v>
      </c>
      <c r="P24" s="795" t="s">
        <v>2190</v>
      </c>
      <c r="Q24" s="795" t="s">
        <v>31</v>
      </c>
      <c r="R24" s="795" t="s">
        <v>31</v>
      </c>
      <c r="S24" s="801">
        <f>T24+U24+V24+AA24</f>
        <v>1</v>
      </c>
      <c r="T24" s="802">
        <v>0</v>
      </c>
      <c r="U24" s="802">
        <v>0</v>
      </c>
      <c r="V24" s="802">
        <v>1</v>
      </c>
      <c r="W24" s="802">
        <v>0</v>
      </c>
      <c r="X24" s="802">
        <v>0</v>
      </c>
      <c r="Y24" s="802">
        <v>1</v>
      </c>
      <c r="Z24" s="801">
        <f>S24-W24-X24-Y24-AA24</f>
        <v>0</v>
      </c>
      <c r="AA24" s="802">
        <v>0</v>
      </c>
      <c r="AB24" s="802">
        <v>0</v>
      </c>
      <c r="AC24" s="795"/>
      <c r="AD24" s="803" t="s">
        <v>2191</v>
      </c>
      <c r="AE24" s="803" t="s">
        <v>160</v>
      </c>
      <c r="AF24" s="803" t="s">
        <v>2162</v>
      </c>
      <c r="AG24" s="804" t="s">
        <v>45</v>
      </c>
      <c r="AH24" s="803"/>
      <c r="AI24" s="803"/>
      <c r="AJ24" s="805"/>
      <c r="AK24" s="805"/>
      <c r="AL24" s="805"/>
      <c r="AM24" s="805"/>
      <c r="AN24" s="805"/>
      <c r="AO24" s="805"/>
      <c r="AP24" s="806">
        <f>IF(AND(N24="В",AG24=1),SUMPRODUCT(S24,O24),0)</f>
        <v>0</v>
      </c>
      <c r="AQ24" s="806">
        <f>IF(AND(N24="В",AG24=1),S24,0)</f>
        <v>0</v>
      </c>
      <c r="AR24" s="806">
        <f>IF(N24="П",SUMPRODUCT(S24,O24),0)</f>
        <v>0</v>
      </c>
      <c r="AS24" s="806">
        <f>IF(N24="П",S24,0)</f>
        <v>0</v>
      </c>
      <c r="AT24" s="805"/>
      <c r="AU24" s="805"/>
      <c r="AV24" s="805"/>
      <c r="AW24" s="807" t="str">
        <f>L24</f>
        <v>05, 55, 2022.07.06</v>
      </c>
      <c r="AX24" s="807" t="str">
        <f>M24</f>
        <v>17, 00, 2022.07.06</v>
      </c>
      <c r="AY24" s="808" t="str">
        <f>N24</f>
        <v>В</v>
      </c>
      <c r="AZ24" s="809">
        <f>O24</f>
        <v>11.08</v>
      </c>
      <c r="BA24" s="801">
        <f>BB24+BC24+BD24+BI24</f>
        <v>1</v>
      </c>
      <c r="BB24" s="810">
        <f>T24</f>
        <v>0</v>
      </c>
      <c r="BC24" s="811">
        <f>U24</f>
        <v>0</v>
      </c>
      <c r="BD24" s="811">
        <f>V24</f>
        <v>1</v>
      </c>
      <c r="BE24" s="811">
        <f>W24</f>
        <v>0</v>
      </c>
      <c r="BF24" s="811">
        <f>X24</f>
        <v>0</v>
      </c>
      <c r="BG24" s="811">
        <f>Y24</f>
        <v>1</v>
      </c>
      <c r="BH24" s="812">
        <f>BA24-BE24-BF24-BG24-BI24</f>
        <v>0</v>
      </c>
      <c r="BI24" s="811">
        <f>AA24</f>
        <v>0</v>
      </c>
      <c r="BJ24" s="813" t="str">
        <f>AG24</f>
        <v>1</v>
      </c>
      <c r="BK24" s="808"/>
      <c r="BL24" s="806">
        <f>IF(AND(AY24="В",BJ24=1),SUMPRODUCT(AZ24,BA24),0)</f>
        <v>0</v>
      </c>
      <c r="BM24" s="806">
        <f>IF(AND(AY24="В",BJ24=1),BA24,0)</f>
        <v>0</v>
      </c>
      <c r="BN24" s="806">
        <f>IF(AY24="П",SUMPRODUCT(AZ24,BA24),0)</f>
        <v>0</v>
      </c>
      <c r="BO24" s="806">
        <f>IF(AY24="П",BA24,0)</f>
        <v>0</v>
      </c>
    </row>
    <row s="792" customFormat="1" customHeight="1" ht="15">
      <c r="A25" s="792"/>
      <c r="B25" s="792"/>
      <c r="C25" s="792"/>
      <c r="D25" s="792"/>
      <c r="E25" s="792"/>
      <c r="F25" s="793" t="s">
        <v>223</v>
      </c>
      <c r="G25" s="794" t="s">
        <v>2192</v>
      </c>
      <c r="H25" s="795" t="s">
        <v>1862</v>
      </c>
      <c r="I25" s="796" t="s">
        <v>65</v>
      </c>
      <c r="J25" s="795" t="s">
        <v>2184</v>
      </c>
      <c r="K25" s="797" t="s">
        <v>2151</v>
      </c>
      <c r="L25" s="798" t="s">
        <v>2193</v>
      </c>
      <c r="M25" s="798" t="s">
        <v>2194</v>
      </c>
      <c r="N25" s="799" t="s">
        <v>56</v>
      </c>
      <c r="O25" s="800">
        <v>0.57</v>
      </c>
      <c r="P25" s="795" t="s">
        <v>2195</v>
      </c>
      <c r="Q25" s="795" t="s">
        <v>31</v>
      </c>
      <c r="R25" s="795" t="s">
        <v>31</v>
      </c>
      <c r="S25" s="801">
        <f>T25+U25+V25+AA25</f>
        <v>1</v>
      </c>
      <c r="T25" s="802">
        <v>0</v>
      </c>
      <c r="U25" s="802">
        <v>0</v>
      </c>
      <c r="V25" s="802">
        <v>1</v>
      </c>
      <c r="W25" s="802">
        <v>0</v>
      </c>
      <c r="X25" s="802">
        <v>0</v>
      </c>
      <c r="Y25" s="802">
        <v>1</v>
      </c>
      <c r="Z25" s="801">
        <f>S25-W25-X25-Y25-AA25</f>
        <v>0</v>
      </c>
      <c r="AA25" s="802">
        <v>0</v>
      </c>
      <c r="AB25" s="802">
        <v>0</v>
      </c>
      <c r="AC25" s="795"/>
      <c r="AD25" s="803" t="s">
        <v>2196</v>
      </c>
      <c r="AE25" s="803" t="s">
        <v>120</v>
      </c>
      <c r="AF25" s="803" t="s">
        <v>2162</v>
      </c>
      <c r="AG25" s="804" t="s">
        <v>45</v>
      </c>
      <c r="AH25" s="803"/>
      <c r="AI25" s="803"/>
      <c r="AJ25" s="805"/>
      <c r="AK25" s="805"/>
      <c r="AL25" s="805"/>
      <c r="AM25" s="805"/>
      <c r="AN25" s="805"/>
      <c r="AO25" s="805"/>
      <c r="AP25" s="806">
        <f>IF(AND(N25="В",AG25=1),SUMPRODUCT(S25,O25),0)</f>
        <v>0</v>
      </c>
      <c r="AQ25" s="806">
        <f>IF(AND(N25="В",AG25=1),S25,0)</f>
        <v>0</v>
      </c>
      <c r="AR25" s="806">
        <f>IF(N25="П",SUMPRODUCT(S25,O25),0)</f>
        <v>0</v>
      </c>
      <c r="AS25" s="806">
        <f>IF(N25="П",S25,0)</f>
        <v>0</v>
      </c>
      <c r="AT25" s="805"/>
      <c r="AU25" s="805"/>
      <c r="AV25" s="805"/>
      <c r="AW25" s="807" t="str">
        <f>L25</f>
        <v>11, 09, 2022.07.17</v>
      </c>
      <c r="AX25" s="807" t="str">
        <f>M25</f>
        <v>11, 43, 2022.07.17</v>
      </c>
      <c r="AY25" s="808" t="str">
        <f>N25</f>
        <v>В</v>
      </c>
      <c r="AZ25" s="809">
        <f>O25</f>
        <v>0.57</v>
      </c>
      <c r="BA25" s="801">
        <f>BB25+BC25+BD25+BI25</f>
        <v>1</v>
      </c>
      <c r="BB25" s="810">
        <f>T25</f>
        <v>0</v>
      </c>
      <c r="BC25" s="811">
        <f>U25</f>
        <v>0</v>
      </c>
      <c r="BD25" s="811">
        <f>V25</f>
        <v>1</v>
      </c>
      <c r="BE25" s="811">
        <f>W25</f>
        <v>0</v>
      </c>
      <c r="BF25" s="811">
        <f>X25</f>
        <v>0</v>
      </c>
      <c r="BG25" s="811">
        <f>Y25</f>
        <v>1</v>
      </c>
      <c r="BH25" s="812">
        <f>BA25-BE25-BF25-BG25-BI25</f>
        <v>0</v>
      </c>
      <c r="BI25" s="811">
        <f>AA25</f>
        <v>0</v>
      </c>
      <c r="BJ25" s="813" t="str">
        <f>AG25</f>
        <v>1</v>
      </c>
      <c r="BK25" s="808"/>
      <c r="BL25" s="806">
        <f>IF(AND(AY25="В",BJ25=1),SUMPRODUCT(AZ25,BA25),0)</f>
        <v>0</v>
      </c>
      <c r="BM25" s="806">
        <f>IF(AND(AY25="В",BJ25=1),BA25,0)</f>
        <v>0</v>
      </c>
      <c r="BN25" s="806">
        <f>IF(AY25="П",SUMPRODUCT(AZ25,BA25),0)</f>
        <v>0</v>
      </c>
      <c r="BO25" s="806">
        <f>IF(AY25="П",BA25,0)</f>
        <v>0</v>
      </c>
    </row>
    <row s="792" customFormat="1" customHeight="1" ht="15">
      <c r="A26" s="792"/>
      <c r="B26" s="792"/>
      <c r="C26" s="792"/>
      <c r="D26" s="792"/>
      <c r="E26" s="792"/>
      <c r="F26" s="793" t="s">
        <v>223</v>
      </c>
      <c r="G26" s="794" t="s">
        <v>2197</v>
      </c>
      <c r="H26" s="795" t="s">
        <v>1862</v>
      </c>
      <c r="I26" s="796" t="s">
        <v>29</v>
      </c>
      <c r="J26" s="795" t="s">
        <v>2198</v>
      </c>
      <c r="K26" s="797" t="s">
        <v>2151</v>
      </c>
      <c r="L26" s="798" t="s">
        <v>2199</v>
      </c>
      <c r="M26" s="798" t="s">
        <v>2200</v>
      </c>
      <c r="N26" s="799" t="s">
        <v>56</v>
      </c>
      <c r="O26" s="800">
        <v>3</v>
      </c>
      <c r="P26" s="795" t="s">
        <v>29</v>
      </c>
      <c r="Q26" s="795" t="s">
        <v>31</v>
      </c>
      <c r="R26" s="795" t="s">
        <v>31</v>
      </c>
      <c r="S26" s="801">
        <f>T26+U26+V26+AA26</f>
        <v>1</v>
      </c>
      <c r="T26" s="802">
        <v>0</v>
      </c>
      <c r="U26" s="802">
        <v>0</v>
      </c>
      <c r="V26" s="802">
        <v>1</v>
      </c>
      <c r="W26" s="802">
        <v>0</v>
      </c>
      <c r="X26" s="802">
        <v>0</v>
      </c>
      <c r="Y26" s="802">
        <v>1</v>
      </c>
      <c r="Z26" s="801">
        <f>S26-W26-X26-Y26-AA26</f>
        <v>0</v>
      </c>
      <c r="AA26" s="802">
        <v>0</v>
      </c>
      <c r="AB26" s="802">
        <v>0</v>
      </c>
      <c r="AC26" s="795"/>
      <c r="AD26" s="803" t="s">
        <v>2201</v>
      </c>
      <c r="AE26" s="803" t="s">
        <v>160</v>
      </c>
      <c r="AF26" s="803" t="s">
        <v>2202</v>
      </c>
      <c r="AG26" s="804" t="s">
        <v>45</v>
      </c>
      <c r="AH26" s="803"/>
      <c r="AI26" s="803"/>
      <c r="AJ26" s="805"/>
      <c r="AK26" s="805"/>
      <c r="AL26" s="805"/>
      <c r="AM26" s="805"/>
      <c r="AN26" s="805"/>
      <c r="AO26" s="805"/>
      <c r="AP26" s="806">
        <f>IF(AND(N26="В",AG26=1),SUMPRODUCT(S26,O26),0)</f>
        <v>0</v>
      </c>
      <c r="AQ26" s="806">
        <f>IF(AND(N26="В",AG26=1),S26,0)</f>
        <v>0</v>
      </c>
      <c r="AR26" s="806">
        <f>IF(N26="П",SUMPRODUCT(S26,O26),0)</f>
        <v>0</v>
      </c>
      <c r="AS26" s="806">
        <f>IF(N26="П",S26,0)</f>
        <v>0</v>
      </c>
      <c r="AT26" s="805"/>
      <c r="AU26" s="805"/>
      <c r="AV26" s="805"/>
      <c r="AW26" s="807" t="str">
        <f>L26</f>
        <v>10, 20, 2022.08.13</v>
      </c>
      <c r="AX26" s="807" t="str">
        <f>M26</f>
        <v>13, 20, 2022.08.13</v>
      </c>
      <c r="AY26" s="808" t="str">
        <f>N26</f>
        <v>В</v>
      </c>
      <c r="AZ26" s="809">
        <f>O26</f>
        <v>3</v>
      </c>
      <c r="BA26" s="801">
        <f>BB26+BC26+BD26+BI26</f>
        <v>1</v>
      </c>
      <c r="BB26" s="810">
        <f>T26</f>
        <v>0</v>
      </c>
      <c r="BC26" s="811">
        <f>U26</f>
        <v>0</v>
      </c>
      <c r="BD26" s="811">
        <f>V26</f>
        <v>1</v>
      </c>
      <c r="BE26" s="811">
        <f>W26</f>
        <v>0</v>
      </c>
      <c r="BF26" s="811">
        <f>X26</f>
        <v>0</v>
      </c>
      <c r="BG26" s="811">
        <f>Y26</f>
        <v>1</v>
      </c>
      <c r="BH26" s="812">
        <f>BA26-BE26-BF26-BG26-BI26</f>
        <v>0</v>
      </c>
      <c r="BI26" s="811">
        <f>AA26</f>
        <v>0</v>
      </c>
      <c r="BJ26" s="813" t="str">
        <f>AG26</f>
        <v>1</v>
      </c>
      <c r="BK26" s="808"/>
      <c r="BL26" s="806">
        <f>IF(AND(AY26="В",BJ26=1),SUMPRODUCT(AZ26,BA26),0)</f>
        <v>0</v>
      </c>
      <c r="BM26" s="806">
        <f>IF(AND(AY26="В",BJ26=1),BA26,0)</f>
        <v>0</v>
      </c>
      <c r="BN26" s="806">
        <f>IF(AY26="П",SUMPRODUCT(AZ26,BA26),0)</f>
        <v>0</v>
      </c>
      <c r="BO26" s="806">
        <f>IF(AY26="П",BA26,0)</f>
        <v>0</v>
      </c>
    </row>
    <row s="792" customFormat="1" customHeight="1" ht="15">
      <c r="A27" s="792"/>
      <c r="B27" s="792"/>
      <c r="C27" s="792"/>
      <c r="D27" s="792"/>
      <c r="E27" s="792"/>
      <c r="F27" s="793" t="s">
        <v>223</v>
      </c>
      <c r="G27" s="794" t="s">
        <v>2203</v>
      </c>
      <c r="H27" s="795" t="s">
        <v>1862</v>
      </c>
      <c r="I27" s="796" t="s">
        <v>43</v>
      </c>
      <c r="J27" s="795" t="s">
        <v>2204</v>
      </c>
      <c r="K27" s="797" t="s">
        <v>2151</v>
      </c>
      <c r="L27" s="798" t="s">
        <v>2205</v>
      </c>
      <c r="M27" s="798" t="s">
        <v>2206</v>
      </c>
      <c r="N27" s="799" t="s">
        <v>56</v>
      </c>
      <c r="O27" s="800">
        <v>0.87</v>
      </c>
      <c r="P27" s="795" t="s">
        <v>2207</v>
      </c>
      <c r="Q27" s="795" t="s">
        <v>31</v>
      </c>
      <c r="R27" s="795" t="s">
        <v>31</v>
      </c>
      <c r="S27" s="801">
        <f>T27+U27+V27+AA27</f>
        <v>1</v>
      </c>
      <c r="T27" s="802">
        <v>0</v>
      </c>
      <c r="U27" s="802">
        <v>0</v>
      </c>
      <c r="V27" s="802">
        <v>1</v>
      </c>
      <c r="W27" s="802">
        <v>0</v>
      </c>
      <c r="X27" s="802">
        <v>0</v>
      </c>
      <c r="Y27" s="802">
        <v>0</v>
      </c>
      <c r="Z27" s="801">
        <f>S27-W27-X27-Y27-AA27</f>
        <v>1</v>
      </c>
      <c r="AA27" s="802">
        <v>0</v>
      </c>
      <c r="AB27" s="802">
        <v>0</v>
      </c>
      <c r="AC27" s="795"/>
      <c r="AD27" s="803" t="s">
        <v>2208</v>
      </c>
      <c r="AE27" s="803" t="s">
        <v>112</v>
      </c>
      <c r="AF27" s="803" t="s">
        <v>2156</v>
      </c>
      <c r="AG27" s="804" t="s">
        <v>45</v>
      </c>
      <c r="AH27" s="803"/>
      <c r="AI27" s="803"/>
      <c r="AJ27" s="805"/>
      <c r="AK27" s="805"/>
      <c r="AL27" s="805"/>
      <c r="AM27" s="805"/>
      <c r="AN27" s="805"/>
      <c r="AO27" s="805"/>
      <c r="AP27" s="806">
        <f>IF(AND(N27="В",AG27=1),SUMPRODUCT(S27,O27),0)</f>
        <v>0</v>
      </c>
      <c r="AQ27" s="806">
        <f>IF(AND(N27="В",AG27=1),S27,0)</f>
        <v>0</v>
      </c>
      <c r="AR27" s="806">
        <f>IF(N27="П",SUMPRODUCT(S27,O27),0)</f>
        <v>0</v>
      </c>
      <c r="AS27" s="806">
        <f>IF(N27="П",S27,0)</f>
        <v>0</v>
      </c>
      <c r="AT27" s="805"/>
      <c r="AU27" s="805"/>
      <c r="AV27" s="805"/>
      <c r="AW27" s="807" t="str">
        <f>L27</f>
        <v>23, 03, 2022.09.17</v>
      </c>
      <c r="AX27" s="807" t="str">
        <f>M27</f>
        <v>23, 55, 2022.09.17</v>
      </c>
      <c r="AY27" s="808" t="str">
        <f>N27</f>
        <v>В</v>
      </c>
      <c r="AZ27" s="809">
        <f>O27</f>
        <v>0.87</v>
      </c>
      <c r="BA27" s="801">
        <f>BB27+BC27+BD27+BI27</f>
        <v>1</v>
      </c>
      <c r="BB27" s="810">
        <f>T27</f>
        <v>0</v>
      </c>
      <c r="BC27" s="811">
        <f>U27</f>
        <v>0</v>
      </c>
      <c r="BD27" s="811">
        <f>V27</f>
        <v>1</v>
      </c>
      <c r="BE27" s="811">
        <f>W27</f>
        <v>0</v>
      </c>
      <c r="BF27" s="811">
        <f>X27</f>
        <v>0</v>
      </c>
      <c r="BG27" s="811">
        <f>Y27</f>
        <v>0</v>
      </c>
      <c r="BH27" s="812">
        <f>BA27-BE27-BF27-BG27-BI27</f>
        <v>1</v>
      </c>
      <c r="BI27" s="811">
        <f>AA27</f>
        <v>0</v>
      </c>
      <c r="BJ27" s="813" t="str">
        <f>AG27</f>
        <v>1</v>
      </c>
      <c r="BK27" s="808"/>
      <c r="BL27" s="806">
        <f>IF(AND(AY27="В",BJ27=1),SUMPRODUCT(AZ27,BA27),0)</f>
        <v>0</v>
      </c>
      <c r="BM27" s="806">
        <f>IF(AND(AY27="В",BJ27=1),BA27,0)</f>
        <v>0</v>
      </c>
      <c r="BN27" s="806">
        <f>IF(AY27="П",SUMPRODUCT(AZ27,BA27),0)</f>
        <v>0</v>
      </c>
      <c r="BO27" s="806">
        <f>IF(AY27="П",BA27,0)</f>
        <v>0</v>
      </c>
    </row>
    <row s="792" customFormat="1" customHeight="1" ht="15">
      <c r="A28" s="792"/>
      <c r="B28" s="792"/>
      <c r="C28" s="792"/>
      <c r="D28" s="792"/>
      <c r="E28" s="792"/>
      <c r="F28" s="793" t="s">
        <v>223</v>
      </c>
      <c r="G28" s="794" t="s">
        <v>2209</v>
      </c>
      <c r="H28" s="795" t="s">
        <v>1862</v>
      </c>
      <c r="I28" s="796" t="s">
        <v>29</v>
      </c>
      <c r="J28" s="795" t="s">
        <v>2210</v>
      </c>
      <c r="K28" s="797" t="s">
        <v>2151</v>
      </c>
      <c r="L28" s="798" t="s">
        <v>2211</v>
      </c>
      <c r="M28" s="798" t="s">
        <v>2212</v>
      </c>
      <c r="N28" s="799" t="s">
        <v>56</v>
      </c>
      <c r="O28" s="800">
        <v>0.25</v>
      </c>
      <c r="P28" s="795" t="s">
        <v>2213</v>
      </c>
      <c r="Q28" s="795" t="s">
        <v>31</v>
      </c>
      <c r="R28" s="795" t="s">
        <v>31</v>
      </c>
      <c r="S28" s="801">
        <f>T28+U28+V28+AA28</f>
        <v>1</v>
      </c>
      <c r="T28" s="802">
        <v>0</v>
      </c>
      <c r="U28" s="802">
        <v>0</v>
      </c>
      <c r="V28" s="802">
        <v>1</v>
      </c>
      <c r="W28" s="802">
        <v>0</v>
      </c>
      <c r="X28" s="802">
        <v>0</v>
      </c>
      <c r="Y28" s="802">
        <v>1</v>
      </c>
      <c r="Z28" s="801">
        <f>S28-W28-X28-Y28-AA28</f>
        <v>0</v>
      </c>
      <c r="AA28" s="802">
        <v>0</v>
      </c>
      <c r="AB28" s="802">
        <v>0</v>
      </c>
      <c r="AC28" s="795"/>
      <c r="AD28" s="803" t="s">
        <v>2214</v>
      </c>
      <c r="AE28" s="803" t="s">
        <v>112</v>
      </c>
      <c r="AF28" s="803" t="s">
        <v>2215</v>
      </c>
      <c r="AG28" s="804" t="s">
        <v>45</v>
      </c>
      <c r="AH28" s="803"/>
      <c r="AI28" s="803"/>
      <c r="AJ28" s="805"/>
      <c r="AK28" s="805"/>
      <c r="AL28" s="805"/>
      <c r="AM28" s="805"/>
      <c r="AN28" s="805"/>
      <c r="AO28" s="805"/>
      <c r="AP28" s="806">
        <f>IF(AND(N28="В",AG28=1),SUMPRODUCT(S28,O28),0)</f>
        <v>0</v>
      </c>
      <c r="AQ28" s="806">
        <f>IF(AND(N28="В",AG28=1),S28,0)</f>
        <v>0</v>
      </c>
      <c r="AR28" s="806">
        <f>IF(N28="П",SUMPRODUCT(S28,O28),0)</f>
        <v>0</v>
      </c>
      <c r="AS28" s="806">
        <f>IF(N28="П",S28,0)</f>
        <v>0</v>
      </c>
      <c r="AT28" s="805"/>
      <c r="AU28" s="805"/>
      <c r="AV28" s="805"/>
      <c r="AW28" s="807" t="str">
        <f>L28</f>
        <v>10, 53, 2022.10.08</v>
      </c>
      <c r="AX28" s="807" t="str">
        <f>M28</f>
        <v>11, 08, 2022.10.08</v>
      </c>
      <c r="AY28" s="808" t="str">
        <f>N28</f>
        <v>В</v>
      </c>
      <c r="AZ28" s="809">
        <f>O28</f>
        <v>0.25</v>
      </c>
      <c r="BA28" s="801">
        <f>BB28+BC28+BD28+BI28</f>
        <v>1</v>
      </c>
      <c r="BB28" s="810">
        <f>T28</f>
        <v>0</v>
      </c>
      <c r="BC28" s="811">
        <f>U28</f>
        <v>0</v>
      </c>
      <c r="BD28" s="811">
        <f>V28</f>
        <v>1</v>
      </c>
      <c r="BE28" s="811">
        <f>W28</f>
        <v>0</v>
      </c>
      <c r="BF28" s="811">
        <f>X28</f>
        <v>0</v>
      </c>
      <c r="BG28" s="811">
        <f>Y28</f>
        <v>1</v>
      </c>
      <c r="BH28" s="812">
        <f>BA28-BE28-BF28-BG28-BI28</f>
        <v>0</v>
      </c>
      <c r="BI28" s="811">
        <f>AA28</f>
        <v>0</v>
      </c>
      <c r="BJ28" s="813" t="str">
        <f>AG28</f>
        <v>1</v>
      </c>
      <c r="BK28" s="808"/>
      <c r="BL28" s="806">
        <f>IF(AND(AY28="В",BJ28=1),SUMPRODUCT(AZ28,BA28),0)</f>
        <v>0</v>
      </c>
      <c r="BM28" s="806">
        <f>IF(AND(AY28="В",BJ28=1),BA28,0)</f>
        <v>0</v>
      </c>
      <c r="BN28" s="806">
        <f>IF(AY28="П",SUMPRODUCT(AZ28,BA28),0)</f>
        <v>0</v>
      </c>
      <c r="BO28" s="806">
        <f>IF(AY28="П",BA28,0)</f>
        <v>0</v>
      </c>
    </row>
    <row s="792" customFormat="1" customHeight="1" ht="15">
      <c r="A29" s="792"/>
      <c r="B29" s="792"/>
      <c r="C29" s="792"/>
      <c r="D29" s="792"/>
      <c r="E29" s="792"/>
      <c r="F29" s="793" t="s">
        <v>223</v>
      </c>
      <c r="G29" s="794" t="s">
        <v>2216</v>
      </c>
      <c r="H29" s="795" t="s">
        <v>1862</v>
      </c>
      <c r="I29" s="796" t="s">
        <v>29</v>
      </c>
      <c r="J29" s="795" t="s">
        <v>2217</v>
      </c>
      <c r="K29" s="797" t="s">
        <v>2151</v>
      </c>
      <c r="L29" s="798" t="s">
        <v>2218</v>
      </c>
      <c r="M29" s="798" t="s">
        <v>2219</v>
      </c>
      <c r="N29" s="799" t="s">
        <v>56</v>
      </c>
      <c r="O29" s="800">
        <v>0.83</v>
      </c>
      <c r="P29" s="795" t="s">
        <v>2220</v>
      </c>
      <c r="Q29" s="795" t="s">
        <v>31</v>
      </c>
      <c r="R29" s="795" t="s">
        <v>31</v>
      </c>
      <c r="S29" s="801">
        <f>T29+U29+V29+AA29</f>
        <v>1</v>
      </c>
      <c r="T29" s="802">
        <v>0</v>
      </c>
      <c r="U29" s="802">
        <v>0</v>
      </c>
      <c r="V29" s="802">
        <v>1</v>
      </c>
      <c r="W29" s="802">
        <v>0</v>
      </c>
      <c r="X29" s="802">
        <v>0</v>
      </c>
      <c r="Y29" s="802">
        <v>1</v>
      </c>
      <c r="Z29" s="801">
        <f>S29-W29-X29-Y29-AA29</f>
        <v>0</v>
      </c>
      <c r="AA29" s="802">
        <v>0</v>
      </c>
      <c r="AB29" s="802">
        <v>0</v>
      </c>
      <c r="AC29" s="795"/>
      <c r="AD29" s="803" t="s">
        <v>2221</v>
      </c>
      <c r="AE29" s="803" t="s">
        <v>160</v>
      </c>
      <c r="AF29" s="803" t="s">
        <v>2222</v>
      </c>
      <c r="AG29" s="804" t="s">
        <v>45</v>
      </c>
      <c r="AH29" s="803"/>
      <c r="AI29" s="803"/>
      <c r="AJ29" s="805"/>
      <c r="AK29" s="805"/>
      <c r="AL29" s="805"/>
      <c r="AM29" s="805"/>
      <c r="AN29" s="805"/>
      <c r="AO29" s="805"/>
      <c r="AP29" s="806">
        <f>IF(AND(N29="В",AG29=1),SUMPRODUCT(S29,O29),0)</f>
        <v>0</v>
      </c>
      <c r="AQ29" s="806">
        <f>IF(AND(N29="В",AG29=1),S29,0)</f>
        <v>0</v>
      </c>
      <c r="AR29" s="806">
        <f>IF(N29="П",SUMPRODUCT(S29,O29),0)</f>
        <v>0</v>
      </c>
      <c r="AS29" s="806">
        <f>IF(N29="П",S29,0)</f>
        <v>0</v>
      </c>
      <c r="AT29" s="805"/>
      <c r="AU29" s="805"/>
      <c r="AV29" s="805"/>
      <c r="AW29" s="807" t="str">
        <f>L29</f>
        <v>10, 50, 2022.10.27</v>
      </c>
      <c r="AX29" s="807" t="str">
        <f>M29</f>
        <v>11, 40, 2022.10.27</v>
      </c>
      <c r="AY29" s="808" t="str">
        <f>N29</f>
        <v>В</v>
      </c>
      <c r="AZ29" s="809">
        <f>O29</f>
        <v>0.83</v>
      </c>
      <c r="BA29" s="801">
        <f>BB29+BC29+BD29+BI29</f>
        <v>1</v>
      </c>
      <c r="BB29" s="810">
        <f>T29</f>
        <v>0</v>
      </c>
      <c r="BC29" s="811">
        <f>U29</f>
        <v>0</v>
      </c>
      <c r="BD29" s="811">
        <f>V29</f>
        <v>1</v>
      </c>
      <c r="BE29" s="811">
        <f>W29</f>
        <v>0</v>
      </c>
      <c r="BF29" s="811">
        <f>X29</f>
        <v>0</v>
      </c>
      <c r="BG29" s="811">
        <f>Y29</f>
        <v>1</v>
      </c>
      <c r="BH29" s="812">
        <f>BA29-BE29-BF29-BG29-BI29</f>
        <v>0</v>
      </c>
      <c r="BI29" s="811">
        <f>AA29</f>
        <v>0</v>
      </c>
      <c r="BJ29" s="813" t="str">
        <f>AG29</f>
        <v>1</v>
      </c>
      <c r="BK29" s="808"/>
      <c r="BL29" s="806">
        <f>IF(AND(AY29="В",BJ29=1),SUMPRODUCT(AZ29,BA29),0)</f>
        <v>0</v>
      </c>
      <c r="BM29" s="806">
        <f>IF(AND(AY29="В",BJ29=1),BA29,0)</f>
        <v>0</v>
      </c>
      <c r="BN29" s="806">
        <f>IF(AY29="П",SUMPRODUCT(AZ29,BA29),0)</f>
        <v>0</v>
      </c>
      <c r="BO29" s="806">
        <f>IF(AY29="П",BA29,0)</f>
        <v>0</v>
      </c>
    </row>
    <row s="792" customFormat="1" customHeight="1" ht="15">
      <c r="A30" s="792"/>
      <c r="B30" s="792"/>
      <c r="C30" s="792"/>
      <c r="D30" s="792"/>
      <c r="E30" s="792"/>
      <c r="F30" s="793" t="s">
        <v>223</v>
      </c>
      <c r="G30" s="794" t="s">
        <v>2223</v>
      </c>
      <c r="H30" s="795" t="s">
        <v>1862</v>
      </c>
      <c r="I30" s="796" t="s">
        <v>57</v>
      </c>
      <c r="J30" s="795" t="s">
        <v>2224</v>
      </c>
      <c r="K30" s="797" t="s">
        <v>2151</v>
      </c>
      <c r="L30" s="798" t="s">
        <v>2225</v>
      </c>
      <c r="M30" s="798" t="s">
        <v>2226</v>
      </c>
      <c r="N30" s="799" t="s">
        <v>56</v>
      </c>
      <c r="O30" s="800">
        <v>4</v>
      </c>
      <c r="P30" s="795" t="s">
        <v>2227</v>
      </c>
      <c r="Q30" s="795" t="s">
        <v>31</v>
      </c>
      <c r="R30" s="795" t="s">
        <v>31</v>
      </c>
      <c r="S30" s="801">
        <f>T30+U30+V30+AA30</f>
        <v>1</v>
      </c>
      <c r="T30" s="802">
        <v>0</v>
      </c>
      <c r="U30" s="802">
        <v>0</v>
      </c>
      <c r="V30" s="802">
        <v>1</v>
      </c>
      <c r="W30" s="802">
        <v>0</v>
      </c>
      <c r="X30" s="802">
        <v>0</v>
      </c>
      <c r="Y30" s="802">
        <v>1</v>
      </c>
      <c r="Z30" s="801">
        <f>S30-W30-X30-Y30-AA30</f>
        <v>0</v>
      </c>
      <c r="AA30" s="802">
        <v>0</v>
      </c>
      <c r="AB30" s="802">
        <v>0</v>
      </c>
      <c r="AC30" s="795"/>
      <c r="AD30" s="803" t="s">
        <v>2228</v>
      </c>
      <c r="AE30" s="803" t="s">
        <v>112</v>
      </c>
      <c r="AF30" s="803" t="s">
        <v>2222</v>
      </c>
      <c r="AG30" s="804" t="s">
        <v>45</v>
      </c>
      <c r="AH30" s="803"/>
      <c r="AI30" s="803"/>
      <c r="AJ30" s="805"/>
      <c r="AK30" s="805"/>
      <c r="AL30" s="805"/>
      <c r="AM30" s="805"/>
      <c r="AN30" s="805"/>
      <c r="AO30" s="805"/>
      <c r="AP30" s="806">
        <f>IF(AND(N30="В",AG30=1),SUMPRODUCT(S30,O30),0)</f>
        <v>0</v>
      </c>
      <c r="AQ30" s="806">
        <f>IF(AND(N30="В",AG30=1),S30,0)</f>
        <v>0</v>
      </c>
      <c r="AR30" s="806">
        <f>IF(N30="П",SUMPRODUCT(S30,O30),0)</f>
        <v>0</v>
      </c>
      <c r="AS30" s="806">
        <f>IF(N30="П",S30,0)</f>
        <v>0</v>
      </c>
      <c r="AT30" s="805"/>
      <c r="AU30" s="805"/>
      <c r="AV30" s="805"/>
      <c r="AW30" s="807" t="str">
        <f>L30</f>
        <v>10, 05, 2022.11.20</v>
      </c>
      <c r="AX30" s="807" t="str">
        <f>M30</f>
        <v>14, 05, 2022.11.20</v>
      </c>
      <c r="AY30" s="808" t="str">
        <f>N30</f>
        <v>В</v>
      </c>
      <c r="AZ30" s="809">
        <f>O30</f>
        <v>4</v>
      </c>
      <c r="BA30" s="801">
        <f>BB30+BC30+BD30+BI30</f>
        <v>1</v>
      </c>
      <c r="BB30" s="810">
        <f>T30</f>
        <v>0</v>
      </c>
      <c r="BC30" s="811">
        <f>U30</f>
        <v>0</v>
      </c>
      <c r="BD30" s="811">
        <f>V30</f>
        <v>1</v>
      </c>
      <c r="BE30" s="811">
        <f>W30</f>
        <v>0</v>
      </c>
      <c r="BF30" s="811">
        <f>X30</f>
        <v>0</v>
      </c>
      <c r="BG30" s="811">
        <f>Y30</f>
        <v>1</v>
      </c>
      <c r="BH30" s="812">
        <f>BA30-BE30-BF30-BG30-BI30</f>
        <v>0</v>
      </c>
      <c r="BI30" s="811">
        <f>AA30</f>
        <v>0</v>
      </c>
      <c r="BJ30" s="813" t="str">
        <f>AG30</f>
        <v>1</v>
      </c>
      <c r="BK30" s="808"/>
      <c r="BL30" s="806">
        <f>IF(AND(AY30="В",BJ30=1),SUMPRODUCT(AZ30,BA30),0)</f>
        <v>0</v>
      </c>
      <c r="BM30" s="806">
        <f>IF(AND(AY30="В",BJ30=1),BA30,0)</f>
        <v>0</v>
      </c>
      <c r="BN30" s="806">
        <f>IF(AY30="П",SUMPRODUCT(AZ30,BA30),0)</f>
        <v>0</v>
      </c>
      <c r="BO30" s="806">
        <f>IF(AY30="П",BA30,0)</f>
        <v>0</v>
      </c>
    </row>
    <row customHeight="1" ht="15" hidden="1">
      <c r="F31" s="86"/>
      <c r="G31" s="129"/>
      <c r="H31" s="80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30"/>
      <c r="T31" s="129"/>
      <c r="U31" s="129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90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129"/>
      <c r="AX31" s="129"/>
      <c r="AY31" s="129"/>
      <c r="AZ31" s="129"/>
      <c r="BA31" s="130"/>
      <c r="BB31" s="129"/>
      <c r="BC31" s="129"/>
      <c r="BD31" s="87"/>
      <c r="BE31" s="87"/>
      <c r="BF31" s="87"/>
      <c r="BG31" s="87"/>
      <c r="BH31" s="87"/>
      <c r="BI31" s="87"/>
      <c r="BJ31" s="87"/>
      <c r="BK31" s="131"/>
    </row>
    <row customHeight="1" ht="15">
      <c r="G32" s="132"/>
      <c r="H32" s="133" t="s">
        <v>2229</v>
      </c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5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6"/>
      <c r="AH32" s="136"/>
      <c r="AI32" s="137"/>
      <c r="AJ32" s="107"/>
      <c r="AK32" s="107"/>
      <c r="AL32" s="107"/>
      <c r="AM32" s="107"/>
      <c r="AN32" s="107"/>
      <c r="AO32" s="138"/>
      <c r="AP32" s="138"/>
      <c r="AQ32" s="138"/>
      <c r="AR32" s="138"/>
      <c r="AS32" s="138"/>
      <c r="AT32" s="138"/>
      <c r="AU32" s="138"/>
      <c r="AV32" s="138"/>
      <c r="AW32" s="139"/>
      <c r="AX32" s="134"/>
      <c r="AY32" s="134"/>
      <c r="AZ32" s="134"/>
      <c r="BA32" s="135"/>
      <c r="BB32" s="134"/>
      <c r="BC32" s="134"/>
      <c r="BD32" s="134"/>
      <c r="BE32" s="134"/>
      <c r="BF32" s="134"/>
      <c r="BG32" s="134"/>
      <c r="BH32" s="134"/>
      <c r="BI32" s="134"/>
      <c r="BJ32" s="136"/>
      <c r="BK32" s="137"/>
    </row>
    <row customHeight="1" ht="15">
      <c r="F33" s="140"/>
      <c r="G33" s="108">
        <v>2</v>
      </c>
      <c r="H33" s="141" t="s">
        <v>2230</v>
      </c>
      <c r="I33" s="142"/>
      <c r="J33" s="142"/>
      <c r="K33" s="142"/>
      <c r="L33" s="142"/>
      <c r="M33" s="143"/>
      <c r="N33" s="108" t="s">
        <v>2231</v>
      </c>
      <c r="O33" s="144">
        <f>SUM(O34:O36)</f>
        <v>35.67</v>
      </c>
      <c r="P33" s="145"/>
      <c r="Q33" s="145"/>
      <c r="R33" s="145"/>
      <c r="S33" s="146">
        <f>SUM(S34:S36)</f>
        <v>15</v>
      </c>
      <c r="T33" s="146">
        <f>SUM(T34:T36)</f>
        <v>0</v>
      </c>
      <c r="U33" s="146">
        <f>SUM(U34:U36)</f>
        <v>2</v>
      </c>
      <c r="V33" s="146">
        <f>SUM(V34:V36)</f>
        <v>13</v>
      </c>
      <c r="W33" s="146">
        <f>SUM(W34:W36)</f>
        <v>0</v>
      </c>
      <c r="X33" s="146">
        <f>SUM(X34:X36)</f>
        <v>0</v>
      </c>
      <c r="Y33" s="146">
        <f>SUM(Y34:Y36)</f>
        <v>10</v>
      </c>
      <c r="Z33" s="146">
        <f>SUM(Z34:Z36)</f>
        <v>5</v>
      </c>
      <c r="AA33" s="146">
        <f>SUM(AA34:AA36)</f>
        <v>0</v>
      </c>
      <c r="AB33" s="144">
        <f>SUM(AB34:AB36)</f>
        <v>0</v>
      </c>
      <c r="AC33" s="145"/>
      <c r="AD33" s="145"/>
      <c r="AE33" s="145"/>
      <c r="AF33" s="145"/>
      <c r="AG33" s="145"/>
      <c r="AH33" s="145"/>
      <c r="AI33" s="147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9">
        <v>2</v>
      </c>
      <c r="AX33" s="150" t="s">
        <v>2230</v>
      </c>
      <c r="AY33" s="108" t="s">
        <v>2231</v>
      </c>
      <c r="AZ33" s="144">
        <f>SUM(AZ34:AZ36)</f>
        <v>35.67</v>
      </c>
      <c r="BA33" s="146">
        <f>SUM(BA34:BA36)</f>
        <v>15</v>
      </c>
      <c r="BB33" s="146">
        <f>SUM(BB34:BB36)</f>
        <v>0</v>
      </c>
      <c r="BC33" s="146">
        <f>SUM(BC34:BC36)</f>
        <v>2</v>
      </c>
      <c r="BD33" s="146">
        <f>SUM(BD34:BD36)</f>
        <v>13</v>
      </c>
      <c r="BE33" s="146">
        <f>SUM(BE34:BE36)</f>
        <v>0</v>
      </c>
      <c r="BF33" s="146">
        <f>SUM(BF34:BF36)</f>
        <v>0</v>
      </c>
      <c r="BG33" s="146">
        <f>SUM(BG34:BG36)</f>
        <v>10</v>
      </c>
      <c r="BH33" s="146">
        <f>SUM(BH34:BH36)</f>
        <v>5</v>
      </c>
      <c r="BI33" s="146">
        <f>SUM(BI34:BI36)</f>
        <v>0</v>
      </c>
      <c r="BJ33" s="145"/>
      <c r="BK33" s="111"/>
    </row>
    <row customHeight="1" ht="15">
      <c r="F34" s="140"/>
      <c r="G34" s="110" t="s">
        <v>2028</v>
      </c>
      <c r="H34" s="151" t="s">
        <v>2232</v>
      </c>
      <c r="I34" s="104"/>
      <c r="J34" s="104"/>
      <c r="K34" s="104"/>
      <c r="L34" s="104"/>
      <c r="M34" s="152"/>
      <c r="N34" s="108" t="s">
        <v>30</v>
      </c>
      <c r="O34" s="144">
        <f>SUMIF($N$17:$N$32,$N34,O$17:O$32)</f>
        <v>0</v>
      </c>
      <c r="P34" s="145"/>
      <c r="Q34" s="145"/>
      <c r="R34" s="145"/>
      <c r="S34" s="146">
        <f>SUMIF($N$17:$N$32,$N34,S$17:S$32)</f>
        <v>0</v>
      </c>
      <c r="T34" s="146">
        <f>SUMIF($N$17:$N$32,$N34,T$17:T$32)</f>
        <v>0</v>
      </c>
      <c r="U34" s="146">
        <f>SUMIF($N$17:$N$32,$N34,U$17:U$32)</f>
        <v>0</v>
      </c>
      <c r="V34" s="146">
        <f>SUMIF($N$17:$N$32,$N34,V$17:V$32)</f>
        <v>0</v>
      </c>
      <c r="W34" s="146">
        <f>SUMIF($N$17:$N$32,$N34,W$17:W$32)</f>
        <v>0</v>
      </c>
      <c r="X34" s="146">
        <f>SUMIF($N$17:$N$32,$N34,X$17:X$32)</f>
        <v>0</v>
      </c>
      <c r="Y34" s="146">
        <f>SUMIF($N$17:$N$32,$N34,Y$17:Y$32)</f>
        <v>0</v>
      </c>
      <c r="Z34" s="146">
        <f>SUMIF($N$17:$N$32,$N34,Z$17:Z$32)</f>
        <v>0</v>
      </c>
      <c r="AA34" s="146">
        <f>SUMIF($N$17:$N$32,$N34,AA$17:AA$32)</f>
        <v>0</v>
      </c>
      <c r="AB34" s="144">
        <f>SUMIF($N$17:$N$32,$N34,AB$17:AB$32)</f>
        <v>0</v>
      </c>
      <c r="AC34" s="145"/>
      <c r="AD34" s="145"/>
      <c r="AE34" s="145"/>
      <c r="AF34" s="145"/>
      <c r="AG34" s="145"/>
      <c r="AH34" s="145"/>
      <c r="AI34" s="147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10" t="s">
        <v>2028</v>
      </c>
      <c r="AX34" s="150" t="s">
        <v>2232</v>
      </c>
      <c r="AY34" s="108" t="s">
        <v>30</v>
      </c>
      <c r="AZ34" s="144">
        <f>SUMIF($AY$17:$AY$32,$AY34,AZ$17:AZ$32)</f>
        <v>0</v>
      </c>
      <c r="BA34" s="146">
        <f>SUMIF($AY$17:$AY$32,$AY34,BA$17:BA$32)</f>
        <v>0</v>
      </c>
      <c r="BB34" s="146">
        <f>SUMIF($AY$17:$AY$32,$AY34,BB$17:BB$32)</f>
        <v>0</v>
      </c>
      <c r="BC34" s="146">
        <f>SUMIF($AY$17:$AY$32,$AY34,BC$17:BC$32)</f>
        <v>0</v>
      </c>
      <c r="BD34" s="146">
        <f>SUMIF($AY$17:$AY$32,$AY34,BD$17:BD$32)</f>
        <v>0</v>
      </c>
      <c r="BE34" s="146">
        <f>SUMIF($AY$17:$AY$32,$AY34,BE$17:BE$32)</f>
        <v>0</v>
      </c>
      <c r="BF34" s="146">
        <f>SUMIF($AY$17:$AY$32,$AY34,BF$17:BF$32)</f>
        <v>0</v>
      </c>
      <c r="BG34" s="146">
        <f>SUMIF($AY$17:$AY$32,$AY34,BG$17:BG$32)</f>
        <v>0</v>
      </c>
      <c r="BH34" s="146">
        <f>SUMIF($AY$17:$AY$32,$AY34,BH$17:BH$32)</f>
        <v>0</v>
      </c>
      <c r="BI34" s="146">
        <f>SUMIF($AY$17:$AY$32,$AY34,BI$17:BI$32)</f>
        <v>0</v>
      </c>
      <c r="BJ34" s="145"/>
      <c r="BK34" s="111"/>
    </row>
    <row customHeight="1" ht="15">
      <c r="F35" s="140"/>
      <c r="G35" s="110" t="s">
        <v>2030</v>
      </c>
      <c r="H35" s="151" t="s">
        <v>2233</v>
      </c>
      <c r="I35" s="104"/>
      <c r="J35" s="104"/>
      <c r="K35" s="104"/>
      <c r="L35" s="104"/>
      <c r="M35" s="152"/>
      <c r="N35" s="108" t="s">
        <v>44</v>
      </c>
      <c r="O35" s="144">
        <f>SUMIF($N$17:$N$32,$N35,O$17:O$32)</f>
        <v>0</v>
      </c>
      <c r="P35" s="145"/>
      <c r="Q35" s="145"/>
      <c r="R35" s="145"/>
      <c r="S35" s="146">
        <f>SUMIF($N$17:$N$32,$N35,S$17:S$32)</f>
        <v>0</v>
      </c>
      <c r="T35" s="146">
        <f>SUMIF($N$17:$N$32,$N35,T$17:T$32)</f>
        <v>0</v>
      </c>
      <c r="U35" s="146">
        <f>SUMIF($N$17:$N$32,$N35,U$17:U$32)</f>
        <v>0</v>
      </c>
      <c r="V35" s="146">
        <f>SUMIF($N$17:$N$32,$N35,V$17:V$32)</f>
        <v>0</v>
      </c>
      <c r="W35" s="146">
        <f>SUMIF($N$17:$N$32,$N35,W$17:W$32)</f>
        <v>0</v>
      </c>
      <c r="X35" s="146">
        <f>SUMIF($N$17:$N$32,$N35,X$17:X$32)</f>
        <v>0</v>
      </c>
      <c r="Y35" s="146">
        <f>SUMIF($N$17:$N$32,$N35,Y$17:Y$32)</f>
        <v>0</v>
      </c>
      <c r="Z35" s="146">
        <f>SUMIF($N$17:$N$32,$N35,Z$17:Z$32)</f>
        <v>0</v>
      </c>
      <c r="AA35" s="146">
        <f>SUMIF($N$17:$N$32,$N35,AA$17:AA$32)</f>
        <v>0</v>
      </c>
      <c r="AB35" s="144">
        <f>SUMIF($N$17:$N$32,$N35,AB$17:AB$32)</f>
        <v>0</v>
      </c>
      <c r="AC35" s="145"/>
      <c r="AD35" s="145"/>
      <c r="AE35" s="145"/>
      <c r="AF35" s="145"/>
      <c r="AG35" s="145"/>
      <c r="AH35" s="145"/>
      <c r="AI35" s="147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10" t="s">
        <v>2030</v>
      </c>
      <c r="AX35" s="150" t="s">
        <v>2233</v>
      </c>
      <c r="AY35" s="108" t="s">
        <v>44</v>
      </c>
      <c r="AZ35" s="144">
        <f>SUMIF($AY$17:$AY$32,$AY35,AZ$17:AZ$32)</f>
        <v>0</v>
      </c>
      <c r="BA35" s="146">
        <f>SUMIF($AY$17:$AY$32,$AY35,BA$17:BA$32)</f>
        <v>0</v>
      </c>
      <c r="BB35" s="146">
        <f>SUMIF($AY$17:$AY$32,$AY35,BB$17:BB$32)</f>
        <v>0</v>
      </c>
      <c r="BC35" s="146">
        <f>SUMIF($AY$17:$AY$32,$AY35,BC$17:BC$32)</f>
        <v>0</v>
      </c>
      <c r="BD35" s="146">
        <f>SUMIF($AY$17:$AY$32,$AY35,BD$17:BD$32)</f>
        <v>0</v>
      </c>
      <c r="BE35" s="146">
        <f>SUMIF($AY$17:$AY$32,$AY35,BE$17:BE$32)</f>
        <v>0</v>
      </c>
      <c r="BF35" s="146">
        <f>SUMIF($AY$17:$AY$32,$AY35,BF$17:BF$32)</f>
        <v>0</v>
      </c>
      <c r="BG35" s="146">
        <f>SUMIF($AY$17:$AY$32,$AY35,BG$17:BG$32)</f>
        <v>0</v>
      </c>
      <c r="BH35" s="146">
        <f>SUMIF($AY$17:$AY$32,$AY35,BH$17:BH$32)</f>
        <v>0</v>
      </c>
      <c r="BI35" s="146">
        <f>SUMIF($AY$17:$AY$32,$AY35,BI$17:BI$32)</f>
        <v>0</v>
      </c>
      <c r="BJ35" s="145"/>
      <c r="BK35" s="111"/>
    </row>
    <row customHeight="1" ht="15">
      <c r="F36" s="140"/>
      <c r="G36" s="110" t="s">
        <v>2032</v>
      </c>
      <c r="H36" s="151" t="s">
        <v>2234</v>
      </c>
      <c r="I36" s="104"/>
      <c r="J36" s="104"/>
      <c r="K36" s="104"/>
      <c r="L36" s="104"/>
      <c r="M36" s="152"/>
      <c r="N36" s="108" t="s">
        <v>56</v>
      </c>
      <c r="O36" s="144">
        <f>SUMIF($N$17:$N$32,$N36,O$17:O$32)</f>
        <v>35.67</v>
      </c>
      <c r="P36" s="145"/>
      <c r="Q36" s="145"/>
      <c r="R36" s="145"/>
      <c r="S36" s="146">
        <f>SUMIF($N$17:$N$32,$N36,S$17:S$32)</f>
        <v>15</v>
      </c>
      <c r="T36" s="146">
        <f>SUMIF($N$17:$N$32,$N36,T$17:T$32)</f>
        <v>0</v>
      </c>
      <c r="U36" s="146">
        <f>SUMIF($N$17:$N$32,$N36,U$17:U$32)</f>
        <v>2</v>
      </c>
      <c r="V36" s="146">
        <f>SUMIF($N$17:$N$32,$N36,V$17:V$32)</f>
        <v>13</v>
      </c>
      <c r="W36" s="146">
        <f>SUMIF($N$17:$N$32,$N36,W$17:W$32)</f>
        <v>0</v>
      </c>
      <c r="X36" s="146">
        <f>SUMIF($N$17:$N$32,$N36,X$17:X$32)</f>
        <v>0</v>
      </c>
      <c r="Y36" s="146">
        <f>SUMIF($N$17:$N$32,$N36,Y$17:Y$32)</f>
        <v>10</v>
      </c>
      <c r="Z36" s="146">
        <f>SUMIF($N$17:$N$32,$N36,Z$17:Z$32)</f>
        <v>5</v>
      </c>
      <c r="AA36" s="146">
        <f>SUMIF($N$17:$N$32,$N36,AA$17:AA$32)</f>
        <v>0</v>
      </c>
      <c r="AB36" s="144">
        <f>SUMIF($N$17:$N$32,$N36,AB$17:AB$32)</f>
        <v>0</v>
      </c>
      <c r="AC36" s="145"/>
      <c r="AD36" s="145"/>
      <c r="AE36" s="145"/>
      <c r="AF36" s="145"/>
      <c r="AG36" s="145"/>
      <c r="AH36" s="145"/>
      <c r="AI36" s="147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10" t="s">
        <v>2032</v>
      </c>
      <c r="AX36" s="150" t="s">
        <v>2234</v>
      </c>
      <c r="AY36" s="108" t="s">
        <v>56</v>
      </c>
      <c r="AZ36" s="144">
        <f>SUMIF($AY$17:$AY$32,$AY36,AZ$17:AZ$32)</f>
        <v>35.67</v>
      </c>
      <c r="BA36" s="146">
        <f>SUMIF($AY$17:$AY$32,$AY36,BA$17:BA$32)</f>
        <v>15</v>
      </c>
      <c r="BB36" s="146">
        <f>SUMIF($AY$17:$AY$32,$AY36,BB$17:BB$32)</f>
        <v>0</v>
      </c>
      <c r="BC36" s="146">
        <f>SUMIF($AY$17:$AY$32,$AY36,BC$17:BC$32)</f>
        <v>2</v>
      </c>
      <c r="BD36" s="146">
        <f>SUMIF($AY$17:$AY$32,$AY36,BD$17:BD$32)</f>
        <v>13</v>
      </c>
      <c r="BE36" s="146">
        <f>SUMIF($AY$17:$AY$32,$AY36,BE$17:BE$32)</f>
        <v>0</v>
      </c>
      <c r="BF36" s="146">
        <f>SUMIF($AY$17:$AY$32,$AY36,BF$17:BF$32)</f>
        <v>0</v>
      </c>
      <c r="BG36" s="146">
        <f>SUMIF($AY$17:$AY$32,$AY36,BG$17:BG$32)</f>
        <v>10</v>
      </c>
      <c r="BH36" s="146">
        <f>SUMIF($AY$17:$AY$32,$AY36,BH$17:BH$32)</f>
        <v>5</v>
      </c>
      <c r="BI36" s="146">
        <f>SUMIF($AY$17:$AY$32,$AY36,BI$17:BI$32)</f>
        <v>0</v>
      </c>
      <c r="BJ36" s="145"/>
      <c r="BK36" s="111"/>
    </row>
    <row customHeight="1" ht="15">
      <c r="F37" s="140"/>
      <c r="G37" s="110" t="s">
        <v>2079</v>
      </c>
      <c r="H37" s="151" t="s">
        <v>2235</v>
      </c>
      <c r="I37" s="104"/>
      <c r="J37" s="104"/>
      <c r="K37" s="104"/>
      <c r="L37" s="104"/>
      <c r="M37" s="152"/>
      <c r="N37" s="108" t="s">
        <v>2236</v>
      </c>
      <c r="O37" s="144">
        <f>_xlfn.SUMIFS(O$17:O$32,N$17:N$32,$N36,AG$17:AG$32,"1")</f>
        <v>35.67</v>
      </c>
      <c r="P37" s="145"/>
      <c r="Q37" s="145"/>
      <c r="R37" s="145"/>
      <c r="S37" s="146">
        <f>_xlfn.SUMIFS(S$17:S$32,N$17:N$32,$N36,AG$17:AG$32,"1")</f>
        <v>15</v>
      </c>
      <c r="T37" s="146">
        <f>_xlfn.SUMIFS(T$17:T$32,N$17:N$32,$N36,AG$17:AG$32,"1")</f>
        <v>0</v>
      </c>
      <c r="U37" s="146">
        <f>_xlfn.SUMIFS(U$17:U$32,N$17:N$32,$N36,AG$17:AG$32,"1")</f>
        <v>2</v>
      </c>
      <c r="V37" s="146">
        <f>_xlfn.SUMIFS(V$17:V$32,N$17:N$32,$N36,AG$17:AG$32,"1")</f>
        <v>13</v>
      </c>
      <c r="W37" s="146">
        <f>_xlfn.SUMIFS(W$17:W$32,N$17:N$32,$N36,AG$17:AG$32,"1")</f>
        <v>0</v>
      </c>
      <c r="X37" s="146">
        <f>_xlfn.SUMIFS(X$17:X$32,N$17:N$32,$N36,AG$17:AG$32,"1")</f>
        <v>0</v>
      </c>
      <c r="Y37" s="146">
        <f>_xlfn.SUMIFS(Y$17:Y$32,N$17:N$32,$N36,AG$17:AG$32,"1")</f>
        <v>10</v>
      </c>
      <c r="Z37" s="146">
        <f>_xlfn.SUMIFS(Z$17:Z$32,N$17:N$32,$N36,AG$17:AG$32,"1")</f>
        <v>5</v>
      </c>
      <c r="AA37" s="146">
        <f>_xlfn.SUMIFS(AA$17:AA$32,N$17:N$32,$N36,AG$17:AG$32,"1")</f>
        <v>0</v>
      </c>
      <c r="AB37" s="144">
        <f>_xlfn.SUMIFS(AB$17:AB$32,N$17:N$32,$N36,AG$17:AG$32,"1")</f>
        <v>0</v>
      </c>
      <c r="AC37" s="145"/>
      <c r="AD37" s="145"/>
      <c r="AE37" s="145"/>
      <c r="AF37" s="145"/>
      <c r="AG37" s="145"/>
      <c r="AH37" s="145"/>
      <c r="AI37" s="147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10" t="s">
        <v>2079</v>
      </c>
      <c r="AX37" s="150" t="s">
        <v>2235</v>
      </c>
      <c r="AY37" s="108" t="s">
        <v>2236</v>
      </c>
      <c r="AZ37" s="144">
        <f>SUMIF($AY$17:$AY$32,$AY37,AZ$17:AZ$32)</f>
        <v>0</v>
      </c>
      <c r="BA37" s="146">
        <f>_xlfn.SUMIFS(BA$17:BA$32,AV$17:AV$32,$AY36,BJ$17:BJ$32,"1")</f>
        <v>0</v>
      </c>
      <c r="BB37" s="146">
        <f>_xlfn.SUMIFS(BB$17:BB$32,AV$17:AV$32,$AY36,BJ$17:BJ$32,"1")</f>
        <v>0</v>
      </c>
      <c r="BC37" s="146">
        <f>_xlfn.SUMIFS(BC$17:BC$32,AV$17:AV$32,$AY36,BJ$17:BJ$32,"1")</f>
        <v>0</v>
      </c>
      <c r="BD37" s="146">
        <f>_xlfn.SUMIFS(BD$17:BD$32,AV$17:AV$32,$AY36,BJ$17:BJ$32,"1")</f>
        <v>0</v>
      </c>
      <c r="BE37" s="146">
        <f>_xlfn.SUMIFS(BE$17:BE$32,AV$17:AV$32,$AY36,BJ$17:BJ$32,"1")</f>
        <v>0</v>
      </c>
      <c r="BF37" s="146">
        <f>_xlfn.SUMIFS(BF$17:BF$32,AV$17:AV$32,$AY36,BJ$17:BJ$32,"1")</f>
        <v>0</v>
      </c>
      <c r="BG37" s="146">
        <f>_xlfn.SUMIFS(BG$17:BG$32,AV$17:AV$32,$AY36,BJ$17:BJ$32,"1")</f>
        <v>0</v>
      </c>
      <c r="BH37" s="146">
        <f>_xlfn.SUMIFS(BH$17:BH$32,AV$17:AV$32,$AY36,BJ$17:BJ$32,"1")</f>
        <v>0</v>
      </c>
      <c r="BI37" s="146">
        <f>_xlfn.SUMIFS(BI$17:BI$32,AV$17:AV$32,$AY36,BJ$17:BJ$32,"1")</f>
        <v>0</v>
      </c>
      <c r="BJ37" s="145"/>
      <c r="BK37" s="111"/>
    </row>
    <row customHeight="1" ht="11.25">
      <c r="F38" s="140"/>
      <c r="G38" s="153"/>
      <c r="H38" s="153"/>
      <c r="I38" s="153"/>
      <c r="J38" s="153"/>
      <c r="K38" s="153"/>
      <c r="L38" s="153"/>
      <c r="M38" s="153"/>
      <c r="N38" s="153"/>
      <c r="O38" s="140"/>
      <c r="P38" s="140"/>
      <c r="Q38" s="140"/>
      <c r="R38" s="140"/>
      <c r="S38" s="154"/>
      <c r="T38" s="140"/>
      <c r="U38" s="140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53"/>
      <c r="AX38" s="153"/>
      <c r="AY38" s="153"/>
      <c r="AZ38" s="140"/>
      <c r="BA38" s="154"/>
      <c r="BB38" s="140"/>
      <c r="BC38" s="140"/>
    </row>
    <row customHeight="1" ht="45">
      <c r="F39" s="140"/>
      <c r="G39" s="155"/>
      <c r="H39" s="56" t="str">
        <f>IF(LEN(ruk_dol)=0,"",ruk_dol)</f>
        <v>Директор</v>
      </c>
      <c r="I39" s="156" t="str">
        <f>IF(LEN(ruk_FIO)=0,"",ruk_FIO)</f>
        <v>Токарев Александр Константинович</v>
      </c>
      <c r="J39" s="156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W39" s="157"/>
      <c r="AX39" s="157"/>
      <c r="AY39" s="157"/>
      <c r="AZ39" s="157"/>
      <c r="BA39" s="157"/>
      <c r="BB39" s="157"/>
      <c r="BC39" s="157"/>
      <c r="BD39" s="86"/>
      <c r="BE39" s="86"/>
      <c r="BF39" s="86"/>
      <c r="BG39" s="86"/>
      <c r="BH39" s="86"/>
      <c r="BI39" s="86"/>
      <c r="BJ39" s="86"/>
    </row>
    <row customHeight="1" ht="15">
      <c r="F40" s="140"/>
      <c r="G40" s="140"/>
      <c r="H40" s="158" t="s">
        <v>1975</v>
      </c>
      <c r="I40" s="159" t="s">
        <v>2048</v>
      </c>
      <c r="J40" s="159"/>
      <c r="K40" s="158" t="s">
        <v>2049</v>
      </c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W40" s="159"/>
      <c r="AX40" s="159"/>
      <c r="AY40" s="159"/>
      <c r="AZ40" s="159"/>
      <c r="BA40" s="159"/>
      <c r="BB40" s="159"/>
      <c r="BC40" s="159"/>
      <c r="BD40" s="86"/>
      <c r="BE40" s="86"/>
      <c r="BF40" s="86"/>
      <c r="BG40" s="86"/>
      <c r="BH40" s="86"/>
      <c r="BI40" s="86"/>
      <c r="BJ40" s="86"/>
    </row>
    <row customHeight="1" ht="11.25">
      <c r="F41" s="86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99"/>
      <c r="T41" s="87"/>
      <c r="U41" s="87"/>
      <c r="AW41" s="87"/>
      <c r="AX41" s="87"/>
      <c r="AY41" s="87"/>
      <c r="AZ41" s="87"/>
      <c r="BA41" s="99"/>
      <c r="BB41" s="87"/>
      <c r="BC41" s="87"/>
    </row>
    <row customHeight="1" ht="11.25"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99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6"/>
      <c r="AT42" s="96"/>
      <c r="AU42" s="96"/>
      <c r="AV42" s="96"/>
      <c r="AW42" s="87"/>
      <c r="AX42" s="87"/>
      <c r="AY42" s="87"/>
      <c r="AZ42" s="87"/>
      <c r="BA42" s="99"/>
      <c r="BB42" s="87"/>
      <c r="BC42" s="87"/>
      <c r="BD42" s="87"/>
      <c r="BE42" s="87"/>
      <c r="BF42" s="87"/>
      <c r="BG42" s="87"/>
      <c r="BH42" s="87"/>
      <c r="BI42" s="87"/>
      <c r="BJ42" s="87"/>
    </row>
    <row customHeight="1" ht="15">
      <c r="G43" s="87"/>
      <c r="H43" s="160"/>
      <c r="I43" s="160"/>
      <c r="J43" s="87"/>
      <c r="K43" s="101"/>
      <c r="L43" s="101"/>
      <c r="M43" s="101"/>
      <c r="N43" s="101"/>
      <c r="O43" s="87"/>
      <c r="P43" s="87"/>
      <c r="Q43" s="87"/>
      <c r="R43" s="87"/>
      <c r="S43" s="99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6"/>
      <c r="AT43" s="96"/>
      <c r="AU43" s="96"/>
      <c r="AV43" s="96"/>
      <c r="AW43" s="101"/>
      <c r="AX43" s="101"/>
      <c r="AY43" s="101"/>
      <c r="AZ43" s="87"/>
      <c r="BA43" s="99"/>
      <c r="BB43" s="87"/>
      <c r="BC43" s="87"/>
      <c r="BD43" s="87"/>
      <c r="BE43" s="87"/>
      <c r="BF43" s="87"/>
      <c r="BG43" s="87"/>
      <c r="BH43" s="87"/>
      <c r="BI43" s="87"/>
      <c r="BJ43" s="87"/>
    </row>
    <row customHeight="1" ht="11.25">
      <c r="F44" s="161"/>
      <c r="G44" s="162"/>
      <c r="H44" s="162"/>
      <c r="I44" s="162"/>
      <c r="J44" s="162"/>
      <c r="K44" s="162"/>
      <c r="L44" s="163"/>
      <c r="M44" s="163"/>
      <c r="N44" s="163"/>
      <c r="O44" s="87"/>
      <c r="P44" s="87"/>
      <c r="Q44" s="87"/>
      <c r="R44" s="87"/>
      <c r="S44" s="99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6"/>
      <c r="AT44" s="96"/>
      <c r="AU44" s="96"/>
      <c r="AV44" s="96"/>
      <c r="AW44" s="163"/>
      <c r="AX44" s="163"/>
      <c r="AY44" s="163"/>
      <c r="AZ44" s="87"/>
      <c r="BA44" s="99"/>
      <c r="BB44" s="87"/>
      <c r="BC44" s="87"/>
      <c r="BD44" s="87"/>
      <c r="BE44" s="87"/>
      <c r="BF44" s="87"/>
      <c r="BG44" s="87"/>
      <c r="BH44" s="87"/>
      <c r="BI44" s="87"/>
      <c r="BJ44" s="87"/>
    </row>
  </sheetData>
  <sheetProtection formatColumns="0" formatRows="0" insertRows="0" deleteColumns="0" deleteRows="0" sort="0" autoFilter="0" insertColumns="1"/>
  <mergeCells count="53">
    <mergeCell ref="H13:H15"/>
    <mergeCell ref="I13:I15"/>
    <mergeCell ref="J13:J15"/>
    <mergeCell ref="K13:K15"/>
    <mergeCell ref="L13:L15"/>
    <mergeCell ref="M13:M15"/>
    <mergeCell ref="N13:N15"/>
    <mergeCell ref="G7:H7"/>
    <mergeCell ref="O7:R7"/>
    <mergeCell ref="G10:AG10"/>
    <mergeCell ref="G12:O12"/>
    <mergeCell ref="P12:AB12"/>
    <mergeCell ref="AC12:AC15"/>
    <mergeCell ref="AD12:AF12"/>
    <mergeCell ref="AG12:AG15"/>
    <mergeCell ref="G13:G15"/>
    <mergeCell ref="AB13:AB15"/>
    <mergeCell ref="O13:O15"/>
    <mergeCell ref="P13:P15"/>
    <mergeCell ref="Q13:Q15"/>
    <mergeCell ref="R13:R15"/>
    <mergeCell ref="AE13:AE15"/>
    <mergeCell ref="AF13:AF15"/>
    <mergeCell ref="S14:S15"/>
    <mergeCell ref="T14:V14"/>
    <mergeCell ref="W14:Z14"/>
    <mergeCell ref="AA14:AA15"/>
    <mergeCell ref="S13:AA13"/>
    <mergeCell ref="AD13:AD15"/>
    <mergeCell ref="H33:M33"/>
    <mergeCell ref="H34:M34"/>
    <mergeCell ref="H35:M35"/>
    <mergeCell ref="H36:M36"/>
    <mergeCell ref="H37:M37"/>
    <mergeCell ref="G38:H38"/>
    <mergeCell ref="J38:K38"/>
    <mergeCell ref="I39:J39"/>
    <mergeCell ref="I40:J40"/>
    <mergeCell ref="G44:K44"/>
    <mergeCell ref="AH12:AH15"/>
    <mergeCell ref="BJ13:BJ15"/>
    <mergeCell ref="AW12:BJ12"/>
    <mergeCell ref="AW13:AW15"/>
    <mergeCell ref="AX13:AX15"/>
    <mergeCell ref="AY13:AY15"/>
    <mergeCell ref="AZ13:AZ15"/>
    <mergeCell ref="BA13:BI13"/>
    <mergeCell ref="BA14:BA15"/>
    <mergeCell ref="BB14:BD14"/>
    <mergeCell ref="BE14:BH14"/>
    <mergeCell ref="BI14:BI15"/>
    <mergeCell ref="AI12:AI15"/>
    <mergeCell ref="BK13:BK15"/>
  </mergeCells>
  <dataValidations count="7">
    <dataValidation type="list" allowBlank="1" showInputMessage="1" showErrorMessage="1" errorTitle="Ошибка" error="Выберите значение из списка" prompt="Выберите значение из списка" sqref="I18 I19 I20 I21 I22 I23 I24 I25 I26 I27 I28 I29 I30">
      <formula1>VID_OBJECT</formula1>
    </dataValidation>
    <dataValidation type="list" allowBlank="1" showInputMessage="1" showErrorMessage="1" errorTitle="Ошибка" error="Выберите значение из списка" prompt="Выберите значение из списка" sqref="N18 N19 N20 N21 N22 N23 N24 N25 N26 N27 N28 N29 N30">
      <formula1>VID_END_EE</formula1>
    </dataValidation>
    <dataValidation type="list" allowBlank="1" showInputMessage="1" showErrorMessage="1" errorTitle="Ошибка" error="Выберите значение из списка" sqref="AE18 AE19 AE20 AE21 AE22 AE23 AE24 AE25 AE26 AE27 AE28 AE29 AE30">
      <formula1>f_8_1_ae</formula1>
    </dataValidation>
    <dataValidation type="list" allowBlank="1" showInputMessage="1" showErrorMessage="1" errorTitle="Ошибка" error="Выберите значение из списка" sqref="AG18 AG19 AG20 AG21 AG22 AG23 AG24 AG25 AG26 AG27 AG28 AG29 AG30">
      <formula1>bln_binary</formula1>
    </dataValidation>
    <dataValidation type="list" allowBlank="1" showInputMessage="1" showErrorMessage="1" errorTitle="Ошибка" error="Выберите значение из списка" sqref="AI18 AI19 AI20 AI21 AI22 AI23 AI24 AI25 AI26 AI27 AI28 AI29 AI30">
      <formula1>doc_list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AY18 AY19 AY20 AY21 AY22 AY23 AY24 AY25 AY26 AY27 AY28 AY29 AY30">
      <formula1>VID_END_EE</formula1>
    </dataValidation>
    <dataValidation type="list" allowBlank="1" showInputMessage="1" showErrorMessage="1" errorTitle="Ошибка" error="Выберите значение из списка" sqref="BJ18 BJ19 BJ20 BJ21 BJ22 BJ23 BJ24 BJ25 BJ26 BJ27 BJ28 BJ29 BJ30">
      <formula1>bln_binary</formula1>
    </dataValidation>
  </dataValidations>
  <pageMargins left="0.67" right="0.51" top="0.47" bottom="0.40" header="0.20" footer="0.20"/>
  <pageSetup paperSize="9" scale="93" fitToHeight="2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985A99D-2A66-B383-AF15-E4C0F32F307D}" mc:Ignorable="x14ac xr xr2 xr3">
  <sheetPr>
    <tabColor theme="3" tint="0.8"/>
    <pageSetUpPr fitToPage="1"/>
  </sheetPr>
  <dimension ref="A1:Z37"/>
  <sheetViews>
    <sheetView topLeftCell="F8" showGridLines="0" zoomScale="80" workbookViewId="0" tabSelected="1">
      <selection activeCell="S16" sqref="S16:S28"/>
    </sheetView>
  </sheetViews>
  <sheetFormatPr defaultColWidth="9.140625" customHeight="1" defaultRowHeight="11.25"/>
  <cols>
    <col min="1" max="4" width="21.140625" hidden="1" customWidth="1"/>
    <col min="5" max="5" width="19.140625" hidden="1" customWidth="1"/>
    <col min="6" max="6" width="4.421875" customWidth="1"/>
    <col min="7" max="7" width="8.7109375" customWidth="1"/>
    <col min="8" max="8" width="13.140625" customWidth="1"/>
    <col min="9" max="9" width="11.57421875" customWidth="1"/>
    <col min="10" max="16" width="12.7109375" customWidth="1"/>
    <col min="17" max="17" width="22.140625" customWidth="1"/>
    <col min="18" max="18" width="99.7109375" customWidth="1"/>
    <col min="19" max="19" width="45.28125" customWidth="1"/>
  </cols>
  <sheetData>
    <row customHeight="1" ht="11.25" hidden="1">
      <c r="F1" s="86"/>
      <c r="G1" s="87"/>
      <c r="H1" s="87"/>
      <c r="I1" s="87"/>
      <c r="J1" s="87"/>
      <c r="K1" s="87"/>
    </row>
    <row customHeight="1" ht="11.25" hidden="1">
      <c r="F2" s="86"/>
      <c r="G2" s="87"/>
      <c r="H2" s="87"/>
      <c r="I2" s="87"/>
      <c r="J2" s="87"/>
      <c r="K2" s="87"/>
    </row>
    <row customHeight="1" ht="11.25" hidden="1">
      <c r="F3" s="86"/>
      <c r="G3" s="87"/>
      <c r="H3" s="87"/>
      <c r="I3" s="87"/>
      <c r="J3" s="87"/>
      <c r="K3" s="87"/>
    </row>
    <row customHeight="1" ht="11.25" hidden="1">
      <c r="F4" s="86"/>
      <c r="G4" s="87"/>
      <c r="H4" s="87"/>
      <c r="I4" s="87"/>
      <c r="J4" s="87"/>
      <c r="K4" s="87"/>
    </row>
    <row customHeight="1" ht="11.25" hidden="1">
      <c r="F5" s="86"/>
      <c r="G5" s="87"/>
      <c r="H5" s="87"/>
      <c r="I5" s="87"/>
      <c r="J5" s="87"/>
      <c r="K5" s="87"/>
    </row>
    <row customHeight="1" ht="11.25" hidden="1">
      <c r="F6" s="86"/>
      <c r="G6" s="87"/>
      <c r="H6" s="87"/>
      <c r="I6" s="87"/>
      <c r="J6" s="87"/>
      <c r="K6" s="87"/>
    </row>
    <row customHeight="1" ht="73.5" hidden="1">
      <c r="F7" s="86"/>
      <c r="G7" s="92"/>
      <c r="H7" s="92"/>
      <c r="I7" s="11"/>
      <c r="J7" s="11"/>
      <c r="K7" s="11"/>
      <c r="L7" s="11"/>
      <c r="M7" s="11"/>
      <c r="N7" s="11"/>
      <c r="O7" s="94"/>
      <c r="P7" s="87"/>
      <c r="Q7" s="87"/>
      <c r="R7" s="87"/>
      <c r="S7" s="87"/>
    </row>
    <row customHeight="1" ht="11.25">
      <c r="F8" s="86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</row>
    <row customHeight="1" ht="10.5">
      <c r="F9" s="86"/>
      <c r="G9" s="86"/>
      <c r="H9" s="164"/>
      <c r="I9" s="102"/>
      <c r="J9" s="102"/>
      <c r="K9" s="102"/>
      <c r="L9" s="87"/>
      <c r="M9" s="87"/>
      <c r="N9" s="87"/>
      <c r="O9" s="77"/>
      <c r="P9" s="87"/>
      <c r="Q9" s="87"/>
      <c r="R9" s="87"/>
      <c r="S9" s="87"/>
    </row>
    <row customHeight="1" ht="24.75">
      <c r="F10" s="86"/>
      <c r="G10" s="152" t="s">
        <v>2237</v>
      </c>
      <c r="H10" s="165"/>
      <c r="I10" s="165"/>
      <c r="J10" s="165"/>
      <c r="K10" s="165"/>
      <c r="L10" s="165"/>
      <c r="M10" s="165"/>
      <c r="N10" s="165"/>
      <c r="O10" s="165"/>
      <c r="P10" s="165"/>
      <c r="Q10" s="151"/>
      <c r="R10" s="91"/>
    </row>
    <row customHeight="1" ht="5.25"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</row>
    <row customHeight="1" ht="20.25">
      <c r="A12" s="115"/>
      <c r="B12" s="115"/>
      <c r="C12" s="115"/>
      <c r="D12" s="115"/>
      <c r="E12" s="115"/>
      <c r="F12" s="115"/>
      <c r="G12" s="108" t="s">
        <v>2238</v>
      </c>
      <c r="H12" s="166" t="s">
        <v>2239</v>
      </c>
      <c r="I12" s="167"/>
      <c r="J12" s="59"/>
      <c r="K12" s="59"/>
      <c r="L12" s="59"/>
      <c r="M12" s="59"/>
      <c r="N12" s="59"/>
      <c r="O12" s="59"/>
      <c r="P12" s="59"/>
      <c r="Q12" s="59"/>
      <c r="R12" s="108" t="s">
        <v>2240</v>
      </c>
      <c r="S12" s="168" t="s">
        <v>2241</v>
      </c>
      <c r="T12" s="115"/>
      <c r="U12" s="115"/>
      <c r="V12" s="115"/>
      <c r="W12" s="115"/>
      <c r="X12" s="115"/>
      <c r="Y12" s="115"/>
      <c r="Z12" s="115"/>
    </row>
    <row customHeight="1" ht="30">
      <c r="A13" s="115"/>
      <c r="B13" s="115"/>
      <c r="C13" s="115"/>
      <c r="D13" s="115"/>
      <c r="E13" s="115"/>
      <c r="F13" s="115"/>
      <c r="G13" s="108"/>
      <c r="H13" s="169"/>
      <c r="I13" s="167" t="s">
        <v>2242</v>
      </c>
      <c r="J13" s="59"/>
      <c r="K13" s="59"/>
      <c r="L13" s="59"/>
      <c r="M13" s="59"/>
      <c r="N13" s="59"/>
      <c r="O13" s="59"/>
      <c r="P13" s="59"/>
      <c r="Q13" s="59"/>
      <c r="R13" s="108"/>
      <c r="S13" s="168"/>
      <c r="T13" s="115"/>
      <c r="U13" s="115"/>
      <c r="V13" s="115"/>
      <c r="W13" s="115"/>
      <c r="X13" s="115"/>
      <c r="Y13" s="115"/>
      <c r="Z13" s="115"/>
    </row>
    <row customHeight="1" ht="30">
      <c r="A14" s="115"/>
      <c r="B14" s="115"/>
      <c r="C14" s="115"/>
      <c r="D14" s="115"/>
      <c r="E14" s="115"/>
      <c r="F14" s="115"/>
      <c r="G14" s="108"/>
      <c r="H14" s="169"/>
      <c r="I14" s="149" t="s">
        <v>2137</v>
      </c>
      <c r="J14" s="149" t="s">
        <v>2138</v>
      </c>
      <c r="K14" s="149"/>
      <c r="L14" s="149"/>
      <c r="M14" s="149" t="s">
        <v>2243</v>
      </c>
      <c r="N14" s="149"/>
      <c r="O14" s="149"/>
      <c r="P14" s="149"/>
      <c r="Q14" s="170" t="s">
        <v>2140</v>
      </c>
      <c r="R14" s="108"/>
      <c r="S14" s="168"/>
      <c r="T14" s="115"/>
      <c r="U14" s="115"/>
      <c r="V14" s="115"/>
      <c r="W14" s="115"/>
      <c r="X14" s="115"/>
      <c r="Y14" s="115"/>
      <c r="Z14" s="115"/>
    </row>
    <row customHeight="1" ht="26.25">
      <c r="F15" s="86"/>
      <c r="G15" s="108"/>
      <c r="H15" s="171"/>
      <c r="I15" s="108"/>
      <c r="J15" s="172" t="s">
        <v>2244</v>
      </c>
      <c r="K15" s="172" t="s">
        <v>2245</v>
      </c>
      <c r="L15" s="172" t="s">
        <v>2246</v>
      </c>
      <c r="M15" s="172" t="s">
        <v>2144</v>
      </c>
      <c r="N15" s="172" t="s">
        <v>2145</v>
      </c>
      <c r="O15" s="172" t="s">
        <v>2146</v>
      </c>
      <c r="P15" s="172" t="s">
        <v>2247</v>
      </c>
      <c r="Q15" s="173"/>
      <c r="R15" s="172"/>
      <c r="S15" s="174"/>
    </row>
    <row customHeight="1" ht="18.75">
      <c r="F16" s="175"/>
      <c r="G16" s="176" t="s">
        <v>31</v>
      </c>
      <c r="H16" s="177" t="s">
        <v>2248</v>
      </c>
      <c r="I16" s="178"/>
      <c r="J16" s="179"/>
      <c r="K16" s="179"/>
      <c r="L16" s="179"/>
      <c r="M16" s="146">
        <f>MAX(M17:M28)</f>
        <v>0</v>
      </c>
      <c r="N16" s="146">
        <f>MAX(N17:N28)</f>
        <v>0</v>
      </c>
      <c r="O16" s="146">
        <f>MAX(O17:O28)</f>
        <v>153</v>
      </c>
      <c r="P16" s="146">
        <f>MAX(P17:P28)</f>
        <v>556</v>
      </c>
      <c r="Q16" s="179"/>
      <c r="R16" s="180"/>
      <c r="S16" s="181" t="s">
        <v>2249</v>
      </c>
    </row>
    <row customHeight="1" ht="18.75">
      <c r="F17" s="175"/>
      <c r="G17" s="176" t="s">
        <v>45</v>
      </c>
      <c r="H17" s="177" t="s">
        <v>2250</v>
      </c>
      <c r="I17" s="182">
        <f>J17+K17+L17+Q17</f>
        <v>709</v>
      </c>
      <c r="J17" s="183">
        <v>0</v>
      </c>
      <c r="K17" s="183">
        <v>115</v>
      </c>
      <c r="L17" s="183">
        <v>593</v>
      </c>
      <c r="M17" s="183">
        <v>0</v>
      </c>
      <c r="N17" s="183">
        <v>0</v>
      </c>
      <c r="O17" s="183">
        <v>153</v>
      </c>
      <c r="P17" s="146">
        <f>I17-M17-N17-O17</f>
        <v>556</v>
      </c>
      <c r="Q17" s="183">
        <v>1</v>
      </c>
      <c r="R17" s="184" t="s">
        <v>553</v>
      </c>
      <c r="S17" s="181"/>
    </row>
    <row customHeight="1" ht="18.75">
      <c r="F18" s="175"/>
      <c r="G18" s="176" t="s">
        <v>2026</v>
      </c>
      <c r="H18" s="177" t="s">
        <v>2251</v>
      </c>
      <c r="I18" s="182">
        <f>J18+K18+L18+Q18</f>
        <v>709</v>
      </c>
      <c r="J18" s="183">
        <v>0</v>
      </c>
      <c r="K18" s="183">
        <v>115</v>
      </c>
      <c r="L18" s="183">
        <v>593</v>
      </c>
      <c r="M18" s="183">
        <v>0</v>
      </c>
      <c r="N18" s="183">
        <v>0</v>
      </c>
      <c r="O18" s="183">
        <v>153</v>
      </c>
      <c r="P18" s="146">
        <f>I18-M18-N18-O18</f>
        <v>556</v>
      </c>
      <c r="Q18" s="183">
        <v>1</v>
      </c>
      <c r="R18" s="184" t="s">
        <v>553</v>
      </c>
      <c r="S18" s="181"/>
    </row>
    <row customHeight="1" ht="18.75">
      <c r="F19" s="175"/>
      <c r="G19" s="176" t="s">
        <v>165</v>
      </c>
      <c r="H19" s="177" t="s">
        <v>2252</v>
      </c>
      <c r="I19" s="182">
        <f>J19+K19+L19+Q19</f>
        <v>709</v>
      </c>
      <c r="J19" s="183">
        <v>0</v>
      </c>
      <c r="K19" s="183">
        <v>115</v>
      </c>
      <c r="L19" s="183">
        <v>593</v>
      </c>
      <c r="M19" s="183">
        <v>0</v>
      </c>
      <c r="N19" s="183">
        <v>0</v>
      </c>
      <c r="O19" s="183">
        <v>153</v>
      </c>
      <c r="P19" s="146">
        <f>I19-M19-N19-O19</f>
        <v>556</v>
      </c>
      <c r="Q19" s="183">
        <v>1</v>
      </c>
      <c r="R19" s="184" t="s">
        <v>553</v>
      </c>
      <c r="S19" s="181"/>
    </row>
    <row customHeight="1" ht="18.75">
      <c r="F20" s="175"/>
      <c r="G20" s="176" t="s">
        <v>167</v>
      </c>
      <c r="H20" s="177" t="s">
        <v>2253</v>
      </c>
      <c r="I20" s="182">
        <f>J20+K20+L20+Q20</f>
        <v>709</v>
      </c>
      <c r="J20" s="183">
        <v>0</v>
      </c>
      <c r="K20" s="183">
        <v>115</v>
      </c>
      <c r="L20" s="183">
        <v>593</v>
      </c>
      <c r="M20" s="183">
        <v>0</v>
      </c>
      <c r="N20" s="183">
        <v>0</v>
      </c>
      <c r="O20" s="183">
        <v>153</v>
      </c>
      <c r="P20" s="146">
        <f>I20-M20-N20-O20</f>
        <v>556</v>
      </c>
      <c r="Q20" s="183">
        <v>1</v>
      </c>
      <c r="R20" s="184" t="s">
        <v>553</v>
      </c>
      <c r="S20" s="181"/>
    </row>
    <row customHeight="1" ht="18.75">
      <c r="F21" s="175"/>
      <c r="G21" s="176" t="s">
        <v>170</v>
      </c>
      <c r="H21" s="177" t="s">
        <v>2254</v>
      </c>
      <c r="I21" s="182">
        <f>J21+K21+L21+Q21</f>
        <v>709</v>
      </c>
      <c r="J21" s="183">
        <v>0</v>
      </c>
      <c r="K21" s="183">
        <v>115</v>
      </c>
      <c r="L21" s="183">
        <v>593</v>
      </c>
      <c r="M21" s="183">
        <v>0</v>
      </c>
      <c r="N21" s="183">
        <v>0</v>
      </c>
      <c r="O21" s="183">
        <v>153</v>
      </c>
      <c r="P21" s="146">
        <f>I21-M21-N21-O21</f>
        <v>556</v>
      </c>
      <c r="Q21" s="183">
        <v>1</v>
      </c>
      <c r="R21" s="184" t="s">
        <v>553</v>
      </c>
      <c r="S21" s="181"/>
    </row>
    <row customHeight="1" ht="18.75">
      <c r="F22" s="175"/>
      <c r="G22" s="176" t="s">
        <v>2040</v>
      </c>
      <c r="H22" s="177" t="s">
        <v>2255</v>
      </c>
      <c r="I22" s="182">
        <f>J22+K22+L22+Q22</f>
        <v>709</v>
      </c>
      <c r="J22" s="183">
        <v>0</v>
      </c>
      <c r="K22" s="183">
        <v>115</v>
      </c>
      <c r="L22" s="183">
        <v>593</v>
      </c>
      <c r="M22" s="183">
        <v>0</v>
      </c>
      <c r="N22" s="183">
        <v>0</v>
      </c>
      <c r="O22" s="183">
        <v>153</v>
      </c>
      <c r="P22" s="146">
        <f>I22-M22-N22-O22</f>
        <v>556</v>
      </c>
      <c r="Q22" s="183">
        <v>1</v>
      </c>
      <c r="R22" s="184" t="s">
        <v>553</v>
      </c>
      <c r="S22" s="181"/>
    </row>
    <row customHeight="1" ht="18.75">
      <c r="F23" s="175"/>
      <c r="G23" s="176" t="s">
        <v>2046</v>
      </c>
      <c r="H23" s="177" t="s">
        <v>2256</v>
      </c>
      <c r="I23" s="182">
        <f>J23+K23+L23+Q23</f>
        <v>709</v>
      </c>
      <c r="J23" s="183">
        <v>0</v>
      </c>
      <c r="K23" s="183">
        <v>115</v>
      </c>
      <c r="L23" s="183">
        <v>593</v>
      </c>
      <c r="M23" s="183">
        <v>0</v>
      </c>
      <c r="N23" s="183">
        <v>0</v>
      </c>
      <c r="O23" s="183">
        <v>153</v>
      </c>
      <c r="P23" s="146">
        <f>I23-M23-N23-O23</f>
        <v>556</v>
      </c>
      <c r="Q23" s="183">
        <v>1</v>
      </c>
      <c r="R23" s="184" t="s">
        <v>553</v>
      </c>
      <c r="S23" s="181"/>
    </row>
    <row customHeight="1" ht="18.75">
      <c r="F24" s="175"/>
      <c r="G24" s="176" t="s">
        <v>2257</v>
      </c>
      <c r="H24" s="177" t="s">
        <v>2258</v>
      </c>
      <c r="I24" s="182">
        <f>J24+K24+L24+Q24</f>
        <v>709</v>
      </c>
      <c r="J24" s="183">
        <v>0</v>
      </c>
      <c r="K24" s="183">
        <v>115</v>
      </c>
      <c r="L24" s="183">
        <v>593</v>
      </c>
      <c r="M24" s="183">
        <v>0</v>
      </c>
      <c r="N24" s="183">
        <v>0</v>
      </c>
      <c r="O24" s="183">
        <v>153</v>
      </c>
      <c r="P24" s="146">
        <f>I24-M24-N24-O24</f>
        <v>556</v>
      </c>
      <c r="Q24" s="183">
        <v>1</v>
      </c>
      <c r="R24" s="184" t="s">
        <v>553</v>
      </c>
      <c r="S24" s="181"/>
    </row>
    <row customHeight="1" ht="18.75">
      <c r="F25" s="175"/>
      <c r="G25" s="176" t="s">
        <v>2259</v>
      </c>
      <c r="H25" s="177" t="s">
        <v>2260</v>
      </c>
      <c r="I25" s="182">
        <f>J25+K25+L25+Q25</f>
        <v>709</v>
      </c>
      <c r="J25" s="183">
        <v>0</v>
      </c>
      <c r="K25" s="183">
        <v>115</v>
      </c>
      <c r="L25" s="183">
        <v>593</v>
      </c>
      <c r="M25" s="183">
        <v>0</v>
      </c>
      <c r="N25" s="183">
        <v>0</v>
      </c>
      <c r="O25" s="183">
        <v>153</v>
      </c>
      <c r="P25" s="146">
        <f>I25-M25-N25-O25</f>
        <v>556</v>
      </c>
      <c r="Q25" s="183">
        <v>1</v>
      </c>
      <c r="R25" s="184" t="s">
        <v>553</v>
      </c>
      <c r="S25" s="181"/>
    </row>
    <row customHeight="1" ht="18.75">
      <c r="F26" s="175"/>
      <c r="G26" s="176" t="s">
        <v>2261</v>
      </c>
      <c r="H26" s="177" t="s">
        <v>2262</v>
      </c>
      <c r="I26" s="182">
        <f>J26+K26+L26+Q26</f>
        <v>709</v>
      </c>
      <c r="J26" s="183">
        <v>0</v>
      </c>
      <c r="K26" s="183">
        <v>115</v>
      </c>
      <c r="L26" s="183">
        <v>593</v>
      </c>
      <c r="M26" s="183">
        <v>0</v>
      </c>
      <c r="N26" s="183">
        <v>0</v>
      </c>
      <c r="O26" s="183">
        <v>153</v>
      </c>
      <c r="P26" s="146">
        <f>I26-M26-N26-O26</f>
        <v>556</v>
      </c>
      <c r="Q26" s="183">
        <v>1</v>
      </c>
      <c r="R26" s="184" t="s">
        <v>553</v>
      </c>
      <c r="S26" s="181"/>
    </row>
    <row customHeight="1" ht="18.75">
      <c r="F27" s="175"/>
      <c r="G27" s="176" t="s">
        <v>2135</v>
      </c>
      <c r="H27" s="177" t="s">
        <v>2263</v>
      </c>
      <c r="I27" s="182">
        <f>J27+K27+L27+Q27</f>
        <v>709</v>
      </c>
      <c r="J27" s="183">
        <v>0</v>
      </c>
      <c r="K27" s="183">
        <v>115</v>
      </c>
      <c r="L27" s="183">
        <v>593</v>
      </c>
      <c r="M27" s="183">
        <v>0</v>
      </c>
      <c r="N27" s="183">
        <v>0</v>
      </c>
      <c r="O27" s="183">
        <v>153</v>
      </c>
      <c r="P27" s="146">
        <f>I27-M27-N27-O27</f>
        <v>556</v>
      </c>
      <c r="Q27" s="183">
        <v>1</v>
      </c>
      <c r="R27" s="184" t="s">
        <v>553</v>
      </c>
      <c r="S27" s="181"/>
    </row>
    <row customHeight="1" ht="18.75">
      <c r="F28" s="175"/>
      <c r="G28" s="176" t="s">
        <v>2136</v>
      </c>
      <c r="H28" s="177" t="s">
        <v>2264</v>
      </c>
      <c r="I28" s="182">
        <f>J28+K28+L28+Q28</f>
        <v>709</v>
      </c>
      <c r="J28" s="183">
        <v>0</v>
      </c>
      <c r="K28" s="183">
        <v>115</v>
      </c>
      <c r="L28" s="183">
        <v>593</v>
      </c>
      <c r="M28" s="183">
        <v>0</v>
      </c>
      <c r="N28" s="183">
        <v>0</v>
      </c>
      <c r="O28" s="183">
        <v>153</v>
      </c>
      <c r="P28" s="146">
        <f>I28-M28-N28-O28</f>
        <v>556</v>
      </c>
      <c r="Q28" s="183">
        <v>1</v>
      </c>
      <c r="R28" s="184" t="s">
        <v>553</v>
      </c>
      <c r="S28" s="181"/>
    </row>
    <row customHeight="1" ht="11.25">
      <c r="F29" s="140"/>
      <c r="G29" s="185"/>
      <c r="H29" s="185"/>
      <c r="I29" s="140"/>
      <c r="J29" s="140"/>
      <c r="K29" s="140"/>
      <c r="L29" s="140"/>
      <c r="M29" s="140"/>
      <c r="N29" s="140"/>
      <c r="O29" s="140"/>
      <c r="R29" s="86"/>
      <c r="S29" s="86"/>
    </row>
    <row customHeight="1" ht="45">
      <c r="F30" s="140"/>
      <c r="G30" s="155"/>
      <c r="H30" s="86"/>
      <c r="I30" s="157"/>
      <c r="J30" s="157"/>
      <c r="K30" s="157"/>
      <c r="L30" s="157"/>
      <c r="M30" s="157"/>
      <c r="N30" s="157"/>
      <c r="O30" s="86"/>
      <c r="P30" s="86"/>
      <c r="Q30" s="86"/>
      <c r="R30" s="86"/>
      <c r="S30" s="86"/>
      <c r="U30" s="86"/>
      <c r="V30" s="86"/>
      <c r="W30" s="86"/>
    </row>
    <row customHeight="1" ht="15">
      <c r="F31" s="140"/>
      <c r="G31" s="140"/>
      <c r="H31" s="86"/>
      <c r="I31" s="159"/>
      <c r="J31" s="159"/>
      <c r="K31" s="159"/>
      <c r="L31" s="159"/>
      <c r="M31" s="159"/>
      <c r="N31" s="159"/>
      <c r="O31" s="86"/>
      <c r="P31" s="86"/>
      <c r="Q31" s="86"/>
      <c r="R31" s="86"/>
      <c r="S31" s="86"/>
      <c r="U31" s="86"/>
      <c r="V31" s="86"/>
      <c r="W31" s="86"/>
    </row>
    <row customHeight="1" ht="11.25">
      <c r="F32" s="86"/>
      <c r="G32" s="87"/>
      <c r="H32" s="87"/>
      <c r="I32" s="87"/>
      <c r="J32" s="87"/>
      <c r="K32" s="87"/>
      <c r="L32" s="87"/>
      <c r="M32" s="87"/>
      <c r="N32" s="87"/>
      <c r="O32" s="87"/>
    </row>
    <row customHeight="1" ht="11.25"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</row>
    <row customHeight="1" ht="15">
      <c r="G34" s="87"/>
      <c r="H34" s="160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</row>
    <row customHeight="1" ht="11.25">
      <c r="F35" s="161"/>
      <c r="G35" s="162"/>
      <c r="H35" s="162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</row>
    <row customHeight="1" ht="16.5">
      <c r="F36" s="161"/>
      <c r="G36" s="163"/>
      <c r="H36" s="163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</row>
    <row customHeight="1" ht="24">
      <c r="F37" s="86"/>
      <c r="G37" s="186"/>
      <c r="H37" s="186"/>
      <c r="I37" s="92"/>
      <c r="J37" s="92"/>
      <c r="K37" s="92"/>
      <c r="L37" s="92"/>
      <c r="M37" s="92"/>
      <c r="N37" s="92"/>
      <c r="O37" s="87"/>
      <c r="P37" s="87"/>
      <c r="Q37" s="87"/>
      <c r="R37" s="87"/>
      <c r="S37" s="87"/>
    </row>
  </sheetData>
  <sheetProtection formatColumns="0" formatRows="0" insertRows="0" deleteColumns="0" deleteRows="0" sort="0" autoFilter="0" insertColumns="1"/>
  <mergeCells count="16">
    <mergeCell ref="G7:H7"/>
    <mergeCell ref="I7:L7"/>
    <mergeCell ref="G10:Q10"/>
    <mergeCell ref="G12:G15"/>
    <mergeCell ref="H12:H15"/>
    <mergeCell ref="J14:L14"/>
    <mergeCell ref="M14:P14"/>
    <mergeCell ref="Q14:Q15"/>
    <mergeCell ref="I12:Q12"/>
    <mergeCell ref="I13:Q13"/>
    <mergeCell ref="I14:I15"/>
    <mergeCell ref="G35:H35"/>
    <mergeCell ref="G36:H36"/>
    <mergeCell ref="S12:S15"/>
    <mergeCell ref="R12:R15"/>
    <mergeCell ref="S16:S28"/>
  </mergeCells>
  <dataValidations count="117">
    <dataValidation type="textLength" operator="lessThanOrEqual" allowBlank="1" showInputMessage="1" showErrorMessage="1" errorTitle="Ошибка" error="Допускается ввод не более 900 символов!" sqref="R2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R2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R2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R2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R2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R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R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R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R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R19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R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R17">
      <formula1>900</formula1>
    </dataValidation>
    <dataValidation type="whole" allowBlank="1" showErrorMessage="1" errorTitle="Ошибка" error="Допускается ввод только неотрицательных целых чисел!" sqref="Q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2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2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2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2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2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2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2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2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2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2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2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2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2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2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2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2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2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2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2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2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2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2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2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2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2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2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2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2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2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2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2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2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2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2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2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2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Q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P17:P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16:P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N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L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6">
      <formula1>0</formula1>
      <formula2>9.99999999999999E+23</formula2>
    </dataValidation>
  </dataValidations>
  <pageMargins left="0.67" right="0.51" top="0.47" bottom="0.40" header="0.20" footer="0.20"/>
  <pageSetup paperSize="9" scale="93" fitToHeight="2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417B9A2-DA12-3F44-7658-8C5EE00CD4DC}" mc:Ignorable="x14ac xr xr2 xr3">
  <sheetPr>
    <tabColor theme="3" tint="0.8"/>
    <pageSetUpPr fitToPage="1"/>
  </sheetPr>
  <dimension ref="A1:P30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5" width="8.7109375" hidden="1" customWidth="1"/>
    <col min="6" max="6" width="3.7109375" customWidth="1"/>
    <col min="7" max="7" width="7.57421875" customWidth="1"/>
    <col min="8" max="8" width="57.421875" customWidth="1"/>
    <col min="9" max="9" width="13.00390625" customWidth="1"/>
    <col min="10" max="10" width="15.7109375" hidden="1" customWidth="1"/>
  </cols>
  <sheetData>
    <row customHeight="1" ht="17.25" hidden="1">
      <c r="G1" s="87"/>
      <c r="H1" s="87"/>
      <c r="I1" s="87"/>
      <c r="J1" s="115">
        <f>REPORT_OWNER="Версия регулятора"</f>
        <v>0</v>
      </c>
    </row>
    <row customHeight="1" ht="17.25" hidden="1">
      <c r="G2" s="87"/>
      <c r="H2" s="87"/>
      <c r="I2" s="87"/>
    </row>
    <row customHeight="1" ht="17.25" hidden="1">
      <c r="G3" s="87"/>
      <c r="H3" s="87"/>
      <c r="I3" s="87"/>
    </row>
    <row customHeight="1" ht="17.25" hidden="1">
      <c r="G4" s="87"/>
      <c r="H4" s="87"/>
      <c r="I4" s="87"/>
    </row>
    <row customHeight="1" ht="17.25" hidden="1">
      <c r="G5" s="87"/>
      <c r="H5" s="87"/>
      <c r="I5" s="87"/>
    </row>
    <row customHeight="1" ht="17.25" hidden="1">
      <c r="G6" s="87"/>
      <c r="H6" s="87"/>
      <c r="I6" s="87"/>
    </row>
    <row customHeight="1" ht="17.25" hidden="1">
      <c r="G7" s="87"/>
      <c r="H7" s="87"/>
      <c r="I7" s="87"/>
    </row>
    <row customHeight="1" ht="17.25" hidden="1">
      <c r="G8" s="87"/>
      <c r="H8" s="87"/>
      <c r="I8" s="87"/>
    </row>
    <row customHeight="1" ht="2.25">
      <c r="G9" s="87"/>
      <c r="H9" s="87"/>
      <c r="I9" s="87"/>
    </row>
    <row customHeight="1" ht="40.5">
      <c r="G10" s="152" t="s">
        <v>2265</v>
      </c>
      <c r="H10" s="165"/>
      <c r="I10" s="151"/>
    </row>
    <row customHeight="1" ht="5.25"/>
    <row customHeight="1" ht="36">
      <c r="A12" s="100"/>
      <c r="B12" s="100"/>
      <c r="C12" s="100"/>
      <c r="D12" s="100"/>
      <c r="E12" s="100"/>
      <c r="F12" s="115"/>
      <c r="G12" s="110" t="s">
        <v>2103</v>
      </c>
      <c r="H12" s="110" t="s">
        <v>2104</v>
      </c>
      <c r="I12" s="108" t="str">
        <f>IF(FIRST_PERIOD_IN_FACT="","Не определено",FIRST_PERIOD_IN_FACT)&amp;" год"</f>
        <v>2022 год</v>
      </c>
      <c r="J12" s="370" t="str">
        <f>IF(FIRST_PERIOD_IN_FACT="","Не определено",FIRST_PERIOD_IN_FACT)&amp;" год"</f>
        <v>2022 год</v>
      </c>
      <c r="K12" s="115"/>
      <c r="L12" s="115"/>
      <c r="M12" s="115"/>
      <c r="N12" s="115"/>
      <c r="O12" s="115"/>
      <c r="P12" s="115"/>
    </row>
    <row customHeight="1" ht="1.5">
      <c r="G13" s="129"/>
      <c r="H13" s="80"/>
      <c r="I13" s="129"/>
      <c r="J13" s="129"/>
    </row>
    <row customHeight="1" ht="5.25" hidden="1">
      <c r="G14" s="129"/>
      <c r="H14" s="80"/>
      <c r="I14" s="129"/>
      <c r="J14" s="129"/>
    </row>
    <row customHeight="1" ht="35.25">
      <c r="G15" s="110" t="s">
        <v>45</v>
      </c>
      <c r="H15" s="259" t="s">
        <v>2266</v>
      </c>
      <c r="I15" s="146">
        <f>SUM(I16:I19)</f>
        <v>709</v>
      </c>
      <c r="J15" s="146">
        <f>SUM(J16:J19)</f>
        <v>709</v>
      </c>
      <c r="K15" s="375"/>
      <c r="L15" s="86"/>
    </row>
    <row customHeight="1" ht="15">
      <c r="G16" s="110" t="s">
        <v>225</v>
      </c>
      <c r="H16" s="177" t="s">
        <v>2144</v>
      </c>
      <c r="I16" s="146">
        <f>'ф.8.1.1 Ведомость_свод'!M16</f>
        <v>0</v>
      </c>
      <c r="J16" s="254">
        <f>I16</f>
        <v>0</v>
      </c>
      <c r="K16" s="375"/>
      <c r="L16" s="86"/>
    </row>
    <row customHeight="1" ht="15">
      <c r="G17" s="110" t="s">
        <v>2015</v>
      </c>
      <c r="H17" s="177" t="s">
        <v>2145</v>
      </c>
      <c r="I17" s="146">
        <f>'ф.8.1.1 Ведомость_свод'!N16</f>
        <v>0</v>
      </c>
      <c r="J17" s="254">
        <f>I17</f>
        <v>0</v>
      </c>
      <c r="K17" s="376"/>
      <c r="L17" s="86"/>
    </row>
    <row customHeight="1" ht="15">
      <c r="G18" s="110" t="s">
        <v>2060</v>
      </c>
      <c r="H18" s="177" t="s">
        <v>2146</v>
      </c>
      <c r="I18" s="146">
        <f>'ф.8.1.1 Ведомость_свод'!O16</f>
        <v>153</v>
      </c>
      <c r="J18" s="254">
        <f>I18</f>
        <v>153</v>
      </c>
      <c r="K18" s="86"/>
      <c r="L18" s="86"/>
    </row>
    <row customHeight="1" ht="15">
      <c r="G19" s="110" t="s">
        <v>2168</v>
      </c>
      <c r="H19" s="177" t="s">
        <v>2247</v>
      </c>
      <c r="I19" s="146">
        <f>'ф.8.1.1 Ведомость_свод'!P16</f>
        <v>556</v>
      </c>
      <c r="J19" s="254">
        <f>I19</f>
        <v>556</v>
      </c>
      <c r="K19" s="86"/>
      <c r="L19" s="86"/>
    </row>
    <row customHeight="1" ht="25.5">
      <c r="G20" s="110" t="s">
        <v>2026</v>
      </c>
      <c r="H20" s="259" t="s">
        <v>2267</v>
      </c>
      <c r="I20" s="373">
        <f>IF(I15=0,0,SUM('ф.8.1 Журнал учета'!AP17:AP31)/I15)</f>
        <v>0</v>
      </c>
      <c r="J20" s="373">
        <f>IF(J15=0,0,SUM('ф.8.1 Журнал учета'!BL17:BL31)/J15)</f>
        <v>0</v>
      </c>
      <c r="K20" s="86"/>
      <c r="L20" s="86"/>
    </row>
    <row customHeight="1" ht="25.5">
      <c r="G21" s="110" t="s">
        <v>165</v>
      </c>
      <c r="H21" s="259" t="s">
        <v>2268</v>
      </c>
      <c r="I21" s="373">
        <f>IF(I15=0,0,SUM('ф.8.1 Журнал учета'!AQ17:AQ31)/I15)</f>
        <v>0</v>
      </c>
      <c r="J21" s="373">
        <f>IF(J15=0,0,SUM('ф.8.1 Журнал учета'!BM17:BM31)/J15)</f>
        <v>0</v>
      </c>
      <c r="K21" s="86"/>
      <c r="L21" s="86"/>
    </row>
    <row customHeight="1" ht="35.25">
      <c r="G22" s="110" t="s">
        <v>167</v>
      </c>
      <c r="H22" s="259" t="s">
        <v>2269</v>
      </c>
      <c r="I22" s="373">
        <f>IF(I15=0,0,SUM('ф.8.1 Журнал учета'!AR17:AR31)/I15)</f>
        <v>0</v>
      </c>
      <c r="J22" s="373">
        <f>IF(J15=0,0,SUM('ф.8.1 Журнал учета'!BN17:BN31)/J15)</f>
        <v>0</v>
      </c>
      <c r="K22" s="86"/>
      <c r="L22" s="86"/>
    </row>
    <row customHeight="1" ht="25.5">
      <c r="G23" s="110" t="s">
        <v>170</v>
      </c>
      <c r="H23" s="259" t="s">
        <v>2270</v>
      </c>
      <c r="I23" s="373">
        <f>IF(I15=0,0,SUM('ф.8.1 Журнал учета'!AS17:AS31)/I15)</f>
        <v>0</v>
      </c>
      <c r="J23" s="373">
        <f>IF(J15=0,0,SUM('ф.8.1 Журнал учета'!BO17:BO31)/J15)</f>
        <v>0</v>
      </c>
      <c r="K23" s="86"/>
      <c r="L23" s="86"/>
    </row>
    <row customHeight="1" ht="11.25">
      <c r="G24" s="366"/>
      <c r="H24" s="366"/>
      <c r="I24" s="366"/>
    </row>
    <row customHeight="1" ht="45">
      <c r="F25" s="140"/>
      <c r="G25" s="155"/>
      <c r="H25" s="56" t="str">
        <f>IF(LEN(ruk_dol)=0,"",ruk_dol)</f>
        <v>Директор</v>
      </c>
      <c r="I25" s="377" t="str">
        <f>IF(LEN(ruk_FIO)=0,"",ruk_FIO)</f>
        <v>Токарев Александр Константинович</v>
      </c>
      <c r="J25" s="157"/>
      <c r="K25" s="157"/>
      <c r="L25" s="157"/>
      <c r="M25" s="157"/>
      <c r="N25" s="157"/>
      <c r="O25" s="157"/>
      <c r="P25" s="157"/>
    </row>
    <row customHeight="1" ht="15">
      <c r="F26" s="140"/>
      <c r="G26" s="140"/>
      <c r="H26" s="158" t="s">
        <v>1975</v>
      </c>
      <c r="I26" s="378" t="s">
        <v>2048</v>
      </c>
      <c r="J26" s="158" t="s">
        <v>2049</v>
      </c>
      <c r="K26" s="159"/>
      <c r="L26" s="159"/>
      <c r="M26" s="159"/>
      <c r="N26" s="159"/>
      <c r="O26" s="159"/>
      <c r="P26" s="159"/>
    </row>
    <row customHeight="1" ht="11.25">
      <c r="G27" s="379"/>
      <c r="H27" s="140"/>
      <c r="I27" s="140"/>
    </row>
    <row customHeight="1" ht="11.25">
      <c r="G28" s="366"/>
      <c r="H28" s="366"/>
      <c r="I28" s="366"/>
    </row>
    <row customHeight="1" ht="11.25">
      <c r="G29" s="87"/>
      <c r="H29" s="87"/>
      <c r="I29" s="87"/>
    </row>
    <row customHeight="1" ht="11.25">
      <c r="G30" s="87"/>
      <c r="H30" s="87"/>
      <c r="I30" s="87"/>
    </row>
  </sheetData>
  <sheetProtection formatColumns="0" formatRows="0" insertRows="0" deleteColumns="0" deleteRows="0" sort="0" autoFilter="0" insertColumns="1"/>
  <mergeCells count="3">
    <mergeCell ref="G10:I10"/>
    <mergeCell ref="G24:H24"/>
    <mergeCell ref="G28:H28"/>
  </mergeCells>
  <dataValidations count="11">
    <dataValidation type="whole" allowBlank="1" showErrorMessage="1" errorTitle="Ошибка" error="Допускается ввод только неотрицательных целых чисел!" sqref="J1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5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6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8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H16 H22 H19">
      <formula1>900</formula1>
    </dataValidation>
  </dataValidations>
  <pageMargins left="0.67" right="0.51" top="0.47" bottom="0.40" header="0.20" footer="0.20"/>
  <pageSetup paperSize="9" scale="93" fitToHeight="2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BC47757-EB02-E503-42EE-D70B42DC7648}" mc:Ignorable="x14ac xr xr2 xr3">
  <sheetPr>
    <tabColor theme="3" tint="0.8"/>
  </sheetPr>
  <dimension ref="A1:O40"/>
  <sheetViews>
    <sheetView topLeftCell="A1" showGridLines="0" workbookViewId="0">
      <selection activeCell="J21" sqref="J21"/>
    </sheetView>
  </sheetViews>
  <sheetFormatPr defaultColWidth="9.140625" customHeight="1" defaultRowHeight="11.25"/>
  <cols>
    <col min="1" max="5" width="9.140625" hidden="1"/>
    <col min="6" max="6" width="3.7109375" customWidth="1"/>
    <col min="7" max="7" width="4.7109375" customWidth="1"/>
    <col min="8" max="8" width="46.57421875" customWidth="1"/>
    <col min="9" max="9" width="20.57421875" customWidth="1"/>
    <col min="10" max="10" width="19.28125" customWidth="1"/>
    <col min="11" max="11" width="19.28125" hidden="1" customWidth="1"/>
  </cols>
  <sheetData>
    <row customHeight="1" ht="15" hidden="1">
      <c r="E1" s="100"/>
      <c r="K1" s="319">
        <f>REPORT_OWNER="Версия регулятора"</f>
        <v>0</v>
      </c>
    </row>
    <row customHeight="1" ht="11.25" hidden="1">
      <c r="E2" s="100"/>
    </row>
    <row customHeight="1" ht="11.25" hidden="1">
      <c r="E3" s="100"/>
    </row>
    <row customHeight="1" ht="11.25" hidden="1">
      <c r="E4" s="100"/>
    </row>
    <row customHeight="1" ht="11.25" hidden="1">
      <c r="E5" s="100"/>
    </row>
    <row customHeight="1" ht="10.5">
      <c r="E6" s="100"/>
      <c r="F6" s="380"/>
      <c r="G6" s="100"/>
      <c r="H6" s="381"/>
      <c r="I6" s="100"/>
      <c r="J6" s="100"/>
      <c r="K6" s="100"/>
    </row>
    <row customHeight="1" ht="25.5">
      <c r="E7" s="100"/>
      <c r="F7" s="100"/>
      <c r="G7" s="104" t="str">
        <f>"Форма 3.1 Отчетные данные для расчета значения показателя качества рассмотрения заявок на технологическое присоединение к сети"</f>
        <v>Форма 3.1 Отчетные данные для расчета значения показателя качества рассмотрения заявок на технологическое присоединение к сети</v>
      </c>
      <c r="H7" s="104"/>
      <c r="I7" s="104"/>
      <c r="J7" s="104"/>
    </row>
    <row customHeight="1" ht="5.25">
      <c r="E8" s="100"/>
      <c r="F8" s="86"/>
      <c r="J8" s="382"/>
      <c r="K8" s="382"/>
    </row>
    <row customHeight="1" ht="20.25">
      <c r="E9" s="100"/>
      <c r="F9" s="11"/>
      <c r="G9" s="110" t="s">
        <v>2103</v>
      </c>
      <c r="H9" s="110" t="s">
        <v>2271</v>
      </c>
      <c r="I9" s="110"/>
      <c r="J9" s="108" t="str">
        <f>IF(FIRST_PERIOD_IN_FACT="","Не определено",FIRST_PERIOD_IN_FACT)&amp;" год"</f>
        <v>2022 год</v>
      </c>
      <c r="K9" s="370" t="str">
        <f>IF(FIRST_PERIOD_IN_FACT="","Не определено",FIRST_PERIOD_IN_FACT)&amp;" год"</f>
        <v>2022 год</v>
      </c>
      <c r="L9" s="266"/>
      <c r="M9" s="266"/>
      <c r="N9" s="266"/>
      <c r="O9" s="266"/>
    </row>
    <row customHeight="1" ht="60">
      <c r="E10" s="100"/>
      <c r="F10" s="86"/>
      <c r="G10" s="108">
        <v>1</v>
      </c>
      <c r="H10" s="145" t="s">
        <v>2272</v>
      </c>
      <c r="I10" s="145"/>
      <c r="J10" s="383">
        <v>45</v>
      </c>
      <c r="K10" s="383">
        <f>J10</f>
        <v>45</v>
      </c>
    </row>
    <row customHeight="1" ht="60">
      <c r="E11" s="100"/>
      <c r="F11" s="86"/>
      <c r="G11" s="108">
        <v>2</v>
      </c>
      <c r="H11" s="145" t="s">
        <v>2273</v>
      </c>
      <c r="I11" s="145"/>
      <c r="J11" s="383">
        <v>0</v>
      </c>
      <c r="K11" s="383">
        <f>J11</f>
        <v>0</v>
      </c>
    </row>
    <row customHeight="1" ht="15">
      <c r="E12" s="100"/>
      <c r="F12" s="86"/>
      <c r="G12" s="384" t="s">
        <v>2274</v>
      </c>
      <c r="H12" s="384"/>
      <c r="I12" s="384"/>
      <c r="J12" s="263">
        <f>MAX(1,J10-J11)</f>
        <v>45</v>
      </c>
      <c r="K12" s="263">
        <f>MAX(1,K10-K11)</f>
        <v>45</v>
      </c>
    </row>
    <row customHeight="1" ht="15">
      <c r="E13" s="100"/>
      <c r="F13" s="86"/>
      <c r="G13" s="384" t="s">
        <v>2275</v>
      </c>
      <c r="H13" s="384"/>
      <c r="I13" s="384"/>
      <c r="J13" s="263">
        <f>IF(AND(god&gt;2014,J10=0),1,J10/J12)</f>
        <v>1</v>
      </c>
      <c r="K13" s="263">
        <f>IF(AND(god&gt;2014,K10=0),1,K10/K12)</f>
        <v>1</v>
      </c>
    </row>
    <row customHeight="1" ht="20.25">
      <c r="F14" s="86"/>
      <c r="G14" s="80"/>
      <c r="H14" s="214"/>
      <c r="I14" s="214"/>
      <c r="J14" s="385"/>
      <c r="K14" s="385"/>
    </row>
    <row customHeight="1" ht="24">
      <c r="F15" s="86"/>
      <c r="G15" s="142" t="str">
        <f>"Форма 3.2 Отчетные данные для расчета значения показателя качества исполнения договоров об осуществлении технологического присоединения заявителей к сети"</f>
        <v>Форма 3.2 Отчетные данные для расчета значения показателя качества исполнения договоров об осуществлении технологического присоединения заявителей к сети</v>
      </c>
      <c r="H15" s="142"/>
      <c r="I15" s="142"/>
      <c r="J15" s="142"/>
    </row>
    <row customHeight="1" ht="1.5">
      <c r="F16" s="86"/>
    </row>
    <row customHeight="1" ht="11.25">
      <c r="F17" s="11"/>
      <c r="G17" s="110" t="s">
        <v>2103</v>
      </c>
      <c r="H17" s="110" t="s">
        <v>2271</v>
      </c>
      <c r="I17" s="110"/>
      <c r="J17" s="108" t="str">
        <f>IF(FIRST_PERIOD_IN_FACT="","Не определено",FIRST_PERIOD_IN_FACT)&amp;" год"</f>
        <v>2022 год</v>
      </c>
      <c r="K17" s="370" t="str">
        <f>IF(FIRST_PERIOD_IN_FACT="","Не определено",FIRST_PERIOD_IN_FACT)&amp;" год"</f>
        <v>2022 год</v>
      </c>
      <c r="L17" s="386"/>
      <c r="M17" s="386"/>
      <c r="N17" s="386"/>
      <c r="O17" s="386"/>
    </row>
    <row customHeight="1" ht="11.25">
      <c r="F18" s="11"/>
      <c r="G18" s="110"/>
      <c r="H18" s="110"/>
      <c r="I18" s="110"/>
      <c r="J18" s="108"/>
      <c r="K18" s="370"/>
    </row>
    <row customHeight="1" ht="45.75">
      <c r="F19" s="86"/>
      <c r="G19" s="108">
        <v>1</v>
      </c>
      <c r="H19" s="145" t="s">
        <v>2276</v>
      </c>
      <c r="I19" s="145"/>
      <c r="J19" s="383">
        <v>32</v>
      </c>
      <c r="K19" s="383">
        <f>J19</f>
        <v>32</v>
      </c>
    </row>
    <row customHeight="1" ht="61.5">
      <c r="F20" s="86"/>
      <c r="G20" s="108">
        <v>2</v>
      </c>
      <c r="H20" s="145" t="s">
        <v>2277</v>
      </c>
      <c r="I20" s="145"/>
      <c r="J20" s="383">
        <v>0</v>
      </c>
      <c r="K20" s="383">
        <f>J20</f>
        <v>0</v>
      </c>
    </row>
    <row customHeight="1" ht="15">
      <c r="F21" s="86"/>
      <c r="G21" s="384" t="s">
        <v>2278</v>
      </c>
      <c r="H21" s="384"/>
      <c r="I21" s="384"/>
      <c r="J21" s="263">
        <f>MAX(1,J19-J20)</f>
        <v>32</v>
      </c>
      <c r="K21" s="263">
        <f>MAX(1,K19-K20)</f>
        <v>32</v>
      </c>
    </row>
    <row customHeight="1" ht="15">
      <c r="F22" s="86"/>
      <c r="G22" s="384" t="s">
        <v>2279</v>
      </c>
      <c r="H22" s="384"/>
      <c r="I22" s="384"/>
      <c r="J22" s="263">
        <f>IF(AND(god&gt;2014,J19=0),1,J19/J21)</f>
        <v>1</v>
      </c>
      <c r="K22" s="263">
        <f>IF(AND(god&gt;2014,K19=0),1,K19/K21)</f>
        <v>1</v>
      </c>
    </row>
    <row customHeight="1" ht="20.25">
      <c r="F23" s="86"/>
      <c r="G23" s="80"/>
      <c r="H23" s="214"/>
      <c r="I23" s="214"/>
      <c r="J23" s="385"/>
      <c r="K23" s="385"/>
    </row>
    <row customHeight="1" ht="21">
      <c r="F24" s="86"/>
      <c r="G24" s="142" t="s">
        <v>2280</v>
      </c>
      <c r="H24" s="142"/>
      <c r="I24" s="142"/>
      <c r="J24" s="142"/>
    </row>
    <row customHeight="1" ht="1.5">
      <c r="F25" s="86"/>
    </row>
    <row customHeight="1" ht="19.5">
      <c r="F26" s="86"/>
      <c r="G26" s="108"/>
      <c r="H26" s="108"/>
      <c r="I26" s="108"/>
      <c r="J26" s="108" t="str">
        <f>IF(FIRST_PERIOD_IN_FACT="","Не определено",FIRST_PERIOD_IN_FACT)&amp;" год"</f>
        <v>2022 год</v>
      </c>
      <c r="K26" s="370" t="str">
        <f>IF(FIRST_PERIOD_IN_FACT="","Не определено",FIRST_PERIOD_IN_FACT)&amp;" год"</f>
        <v>2022 год</v>
      </c>
    </row>
    <row customHeight="1" ht="15">
      <c r="F27" s="86"/>
      <c r="G27" s="387" t="s">
        <v>2281</v>
      </c>
      <c r="H27" s="387"/>
      <c r="I27" s="387"/>
      <c r="J27" s="388">
        <f>0.5*J13+0.5*J22</f>
        <v>1</v>
      </c>
      <c r="K27" s="388">
        <f>0.5*K13+0.5*K22</f>
        <v>1</v>
      </c>
      <c r="M27" s="389"/>
      <c r="N27" s="390"/>
    </row>
    <row customHeight="1" ht="11.25">
      <c r="F28" s="86"/>
      <c r="G28" s="80"/>
      <c r="H28" s="214"/>
      <c r="I28" s="214"/>
      <c r="J28" s="385"/>
      <c r="K28" s="385"/>
    </row>
    <row customHeight="1" ht="45">
      <c r="F29" s="86"/>
      <c r="G29" s="80"/>
      <c r="H29" s="56" t="str">
        <f>IF(LEN(ruk_dol)=0,"",ruk_dol)</f>
        <v>Директор</v>
      </c>
      <c r="I29" s="377" t="str">
        <f>IF(LEN(ruk_FIO)=0,"",ruk_FIO)</f>
        <v>Токарев Александр Константинович</v>
      </c>
      <c r="J29" s="391"/>
      <c r="K29" s="391"/>
    </row>
    <row customHeight="1" ht="11.25">
      <c r="F30" s="86"/>
      <c r="G30" s="140"/>
      <c r="H30" s="158" t="s">
        <v>1975</v>
      </c>
      <c r="I30" s="378" t="s">
        <v>2048</v>
      </c>
      <c r="J30" s="392" t="s">
        <v>2049</v>
      </c>
      <c r="K30" s="392" t="s">
        <v>2049</v>
      </c>
    </row>
    <row customHeight="1" ht="11.25">
      <c r="F31" s="86"/>
      <c r="G31" s="140"/>
      <c r="H31" s="140"/>
      <c r="I31" s="140"/>
      <c r="J31" s="317"/>
      <c r="K31" s="317"/>
    </row>
    <row customHeight="1" ht="11.25">
      <c r="F32" s="86"/>
      <c r="G32" s="316"/>
      <c r="H32" s="316"/>
      <c r="I32" s="317"/>
      <c r="J32" s="320"/>
      <c r="K32" s="320"/>
    </row>
    <row customHeight="1" ht="11.25">
      <c r="F33" s="86"/>
      <c r="G33" s="153"/>
      <c r="H33" s="153"/>
      <c r="I33" s="153"/>
      <c r="J33" s="153"/>
    </row>
    <row customHeight="1" ht="11.25">
      <c r="F34" s="86"/>
      <c r="G34" s="318"/>
      <c r="H34" s="316"/>
      <c r="I34" s="317"/>
      <c r="J34" s="320"/>
      <c r="K34" s="320"/>
    </row>
    <row customHeight="1" ht="11.25">
      <c r="F35" s="86"/>
      <c r="G35" s="153"/>
      <c r="H35" s="153"/>
      <c r="I35" s="153"/>
      <c r="J35" s="153"/>
    </row>
    <row customHeight="1" ht="11.25">
      <c r="F36" s="86"/>
      <c r="G36" s="318"/>
      <c r="H36" s="316"/>
      <c r="I36" s="317"/>
      <c r="J36" s="317"/>
      <c r="K36" s="317"/>
    </row>
    <row customHeight="1" ht="11.25">
      <c r="F37" s="86"/>
      <c r="G37" s="153"/>
      <c r="H37" s="153"/>
      <c r="I37" s="317"/>
      <c r="J37" s="317"/>
      <c r="K37" s="317"/>
    </row>
    <row customHeight="1" ht="11.25">
      <c r="F38" s="86"/>
      <c r="G38" s="80"/>
      <c r="H38" s="214"/>
      <c r="I38" s="214"/>
      <c r="J38" s="385"/>
      <c r="K38" s="385"/>
    </row>
    <row customHeight="1" ht="11.25">
      <c r="F39" s="86"/>
      <c r="G39" s="80"/>
      <c r="H39" s="214"/>
      <c r="I39" s="214"/>
      <c r="J39" s="385"/>
      <c r="K39" s="385"/>
    </row>
    <row customHeight="1" ht="11.25">
      <c r="F40" s="86"/>
      <c r="G40" s="186"/>
      <c r="H40" s="162"/>
      <c r="I40" s="162"/>
      <c r="J40" s="393"/>
      <c r="K40" s="393"/>
    </row>
  </sheetData>
  <sheetProtection formatColumns="0" formatRows="0" insertRows="0" deleteColumns="0" deleteRows="0" sort="0" autoFilter="0" insertColumns="1"/>
  <mergeCells count="25">
    <mergeCell ref="G26:I26"/>
    <mergeCell ref="G24:J24"/>
    <mergeCell ref="G21:I21"/>
    <mergeCell ref="L9:O9"/>
    <mergeCell ref="H10:I10"/>
    <mergeCell ref="G17:G18"/>
    <mergeCell ref="G22:I22"/>
    <mergeCell ref="G15:J15"/>
    <mergeCell ref="G37:H37"/>
    <mergeCell ref="G27:I27"/>
    <mergeCell ref="G33:H33"/>
    <mergeCell ref="I33:J33"/>
    <mergeCell ref="G35:H35"/>
    <mergeCell ref="I35:J35"/>
    <mergeCell ref="G7:J7"/>
    <mergeCell ref="L17:O17"/>
    <mergeCell ref="H19:I19"/>
    <mergeCell ref="H20:I20"/>
    <mergeCell ref="J17:J18"/>
    <mergeCell ref="H17:I18"/>
    <mergeCell ref="G12:I12"/>
    <mergeCell ref="H11:I11"/>
    <mergeCell ref="G13:I13"/>
    <mergeCell ref="H9:I9"/>
    <mergeCell ref="K17:K18"/>
  </mergeCells>
  <dataValidations count="8">
    <dataValidation type="whole" allowBlank="1" showErrorMessage="1" errorTitle="Ошибка" error="Допускается ввод только неотрицательных целых чисел!" sqref="K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1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K1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J10">
      <formula1>0</formula1>
      <formula2>9.99999999999999E+23</formula2>
    </dataValidation>
  </dataValidations>
  <pageMargins left="0.75" right="0.75" top="1.00" bottom="1.00" header="0.50" footer="0.5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554C33F-878E-B686-74CA-286D203ECE78}" mc:Ignorable="x14ac xr xr2 xr3">
  <sheetPr>
    <tabColor theme="3" tint="0.8"/>
  </sheetPr>
  <dimension ref="A1:L55"/>
  <sheetViews>
    <sheetView topLeftCell="A1" showGridLines="0" workbookViewId="0">
      <selection activeCell="J42" sqref="J42"/>
    </sheetView>
  </sheetViews>
  <sheetFormatPr defaultColWidth="9.140625" customHeight="1" defaultRowHeight="11.25"/>
  <cols>
    <col min="1" max="5" width="9.140625" hidden="1"/>
    <col min="6" max="6" width="3.7109375" customWidth="1"/>
    <col min="7" max="7" width="4.7109375" customWidth="1"/>
    <col min="8" max="8" width="68.140625" customWidth="1"/>
    <col min="9" max="9" width="15.00390625" customWidth="1"/>
    <col min="10" max="10" width="13.28125" customWidth="1"/>
    <col min="11" max="11" width="13.28125" hidden="1" customWidth="1"/>
    <col min="12" max="12" width="13.8515625" hidden="1" customWidth="1"/>
  </cols>
  <sheetData>
    <row customHeight="1" ht="15.75" hidden="1">
      <c r="K1" s="368">
        <f>REPORT_OWNER="Версия регулятора"</f>
        <v>0</v>
      </c>
      <c r="L1" s="368">
        <f>REPORT_OWNER="Версия регулятора"</f>
        <v>0</v>
      </c>
    </row>
    <row customHeight="1" ht="15.75" hidden="1"/>
    <row customHeight="1" ht="15.75" hidden="1"/>
    <row customHeight="1" ht="15.75" hidden="1"/>
    <row customHeight="1" ht="15.75" hidden="1"/>
    <row customHeight="1" ht="15.75" hidden="1"/>
    <row customHeight="1" ht="15.75" hidden="1"/>
    <row customHeight="1" ht="15.75" hidden="1"/>
    <row customHeight="1" ht="15.75">
      <c r="H9" s="86"/>
      <c r="I9" s="86"/>
      <c r="J9" s="86"/>
      <c r="K9" s="86"/>
      <c r="L9" s="86"/>
    </row>
    <row customHeight="1" ht="30">
      <c r="G10" s="104" t="s">
        <v>2282</v>
      </c>
      <c r="H10" s="104"/>
      <c r="I10" s="104"/>
      <c r="J10" s="104"/>
      <c r="K10" s="394"/>
      <c r="L10" s="61"/>
    </row>
    <row customHeight="1" ht="5.25">
      <c r="H11" s="395"/>
      <c r="I11" s="395"/>
      <c r="J11" s="395"/>
      <c r="K11" s="395"/>
      <c r="L11" s="86"/>
    </row>
    <row customHeight="1" ht="25.5">
      <c r="G12" s="108" t="s">
        <v>2103</v>
      </c>
      <c r="H12" s="110" t="s">
        <v>2283</v>
      </c>
      <c r="I12" s="110" t="s">
        <v>2284</v>
      </c>
      <c r="J12" s="108" t="str">
        <f>IF(FIRST_PERIOD_IN_FACT="","Не определено",FIRST_PERIOD_IN_FACT)&amp;" год"</f>
        <v>2022 год</v>
      </c>
      <c r="K12" s="370" t="str">
        <f>IF(FIRST_PERIOD_IN_FACT="","Не определено",FIRST_PERIOD_IN_FACT)&amp;" год"</f>
        <v>2022 год</v>
      </c>
    </row>
    <row customHeight="1" ht="25.5">
      <c r="G13" s="108">
        <v>1</v>
      </c>
      <c r="H13" s="177" t="s">
        <v>2285</v>
      </c>
      <c r="I13" s="110" t="s">
        <v>45</v>
      </c>
      <c r="J13" s="177"/>
      <c r="K13" s="177"/>
    </row>
    <row customHeight="1" ht="15">
      <c r="G14" s="108">
        <v>2</v>
      </c>
      <c r="H14" s="177" t="s">
        <v>2286</v>
      </c>
      <c r="I14" s="110" t="s">
        <v>167</v>
      </c>
      <c r="J14" s="177"/>
      <c r="K14" s="177"/>
    </row>
    <row customHeight="1" ht="25.5">
      <c r="G15" s="108">
        <f>G14+1</f>
        <v>3</v>
      </c>
      <c r="H15" s="177" t="s">
        <v>2287</v>
      </c>
      <c r="I15" s="110" t="s">
        <v>2026</v>
      </c>
      <c r="J15" s="373">
        <f>'ф.1.3 Ср.продолж.'!I15</f>
        <v>0.0510719322990127</v>
      </c>
      <c r="K15" s="373">
        <f>'ф.1.3 Ср.продолж.'!J15</f>
        <v>0.0510719322990127</v>
      </c>
    </row>
    <row customHeight="1" ht="25.5">
      <c r="G16" s="108">
        <f>G15+1</f>
        <v>4</v>
      </c>
      <c r="H16" s="177" t="s">
        <v>2288</v>
      </c>
      <c r="I16" s="110" t="s">
        <v>165</v>
      </c>
      <c r="J16" s="373">
        <f>'ф.1.3 Ср.продолж.'!I16</f>
        <v>0.0211565585331453</v>
      </c>
      <c r="K16" s="373">
        <f>'ф.1.3 Ср.продолж.'!J16</f>
        <v>0.0211565585331453</v>
      </c>
    </row>
    <row customHeight="1" ht="25.5">
      <c r="G17" s="108">
        <f>G16+1</f>
        <v>5</v>
      </c>
      <c r="H17" s="177" t="s">
        <v>2289</v>
      </c>
      <c r="I17" s="110" t="s">
        <v>2290</v>
      </c>
      <c r="J17" s="263">
        <f>'Ф.3.1Ф3.2 ПоказТехприс (Птпр)'!J13*0.5+'Ф.3.1Ф3.2 ПоказТехприс (Птпр)'!J22*0.5</f>
        <v>1</v>
      </c>
      <c r="K17" s="263">
        <f>'Ф.3.1Ф3.2 ПоказТехприс (Птпр)'!K13*0.5+'Ф.3.1Ф3.2 ПоказТехприс (Птпр)'!K22*0.5</f>
        <v>1</v>
      </c>
    </row>
    <row customHeight="1" ht="25.5">
      <c r="G18" s="108">
        <f>G17+1</f>
        <v>6</v>
      </c>
      <c r="H18" s="177" t="s">
        <v>2291</v>
      </c>
      <c r="I18" s="110" t="s">
        <v>2135</v>
      </c>
      <c r="J18" s="177"/>
      <c r="K18" s="177"/>
    </row>
    <row customHeight="1" ht="15">
      <c r="G19" s="108">
        <f>G18+1</f>
        <v>7</v>
      </c>
      <c r="H19" s="177" t="s">
        <v>2292</v>
      </c>
      <c r="I19" s="110" t="s">
        <v>2293</v>
      </c>
      <c r="J19" s="177"/>
      <c r="K19" s="177"/>
    </row>
    <row customHeight="1" ht="15">
      <c r="G20" s="108">
        <f>G19+1</f>
        <v>8</v>
      </c>
      <c r="H20" s="177" t="s">
        <v>2294</v>
      </c>
      <c r="I20" s="110" t="s">
        <v>2293</v>
      </c>
      <c r="J20" s="396">
        <v>1</v>
      </c>
      <c r="K20" s="396"/>
    </row>
    <row customHeight="1" ht="15">
      <c r="G21" s="108">
        <f>G20+1</f>
        <v>9</v>
      </c>
      <c r="H21" s="177" t="s">
        <v>2295</v>
      </c>
      <c r="I21" s="110" t="s">
        <v>2293</v>
      </c>
      <c r="J21" s="177"/>
      <c r="K21" s="177"/>
    </row>
    <row customHeight="1" ht="15">
      <c r="G22" s="108">
        <f>G21+1</f>
        <v>10</v>
      </c>
      <c r="H22" s="177" t="s">
        <v>2296</v>
      </c>
      <c r="I22" s="110" t="s">
        <v>2293</v>
      </c>
      <c r="J22" s="177"/>
      <c r="K22" s="177"/>
    </row>
    <row customHeight="1" ht="15">
      <c r="G23" s="108">
        <f>G22+1</f>
        <v>11</v>
      </c>
      <c r="H23" s="177" t="s">
        <v>2297</v>
      </c>
      <c r="I23" s="110" t="s">
        <v>2298</v>
      </c>
      <c r="J23" s="397">
        <v>0</v>
      </c>
      <c r="K23" s="397"/>
    </row>
    <row customHeight="1" ht="15">
      <c r="G24" s="108">
        <f>G23+1</f>
        <v>12</v>
      </c>
      <c r="H24" s="177" t="s">
        <v>2299</v>
      </c>
      <c r="I24" s="110" t="s">
        <v>2298</v>
      </c>
      <c r="J24" s="397">
        <v>0</v>
      </c>
      <c r="K24" s="397"/>
    </row>
    <row customHeight="1" ht="15">
      <c r="G25" s="108">
        <f>G24+1</f>
        <v>13</v>
      </c>
      <c r="H25" s="177" t="s">
        <v>2300</v>
      </c>
      <c r="I25" s="110" t="s">
        <v>2301</v>
      </c>
      <c r="J25" s="177"/>
      <c r="K25" s="177"/>
      <c r="L25" s="86"/>
    </row>
    <row customHeight="1" ht="15">
      <c r="G26" s="108">
        <f>G25+1</f>
        <v>14</v>
      </c>
      <c r="H26" s="177" t="s">
        <v>2302</v>
      </c>
      <c r="I26" s="110" t="s">
        <v>2301</v>
      </c>
      <c r="J26" s="263">
        <f>IF(AND(J15=0,J23=0),0,IF(J15&gt;J23*(1+J40),-1,IF(J15&lt;=J23*(1-J39),1,0)))</f>
        <v>-1</v>
      </c>
      <c r="K26" s="398">
        <f>IF(AND(K15=0,K23=0),0,IF(K15&gt;K23*(1+L40),-1,IF(K15&lt;=K23*(1-L39),1,0)))</f>
        <v>-1</v>
      </c>
    </row>
    <row customHeight="1" ht="15">
      <c r="G27" s="108">
        <f>G26+1</f>
        <v>15</v>
      </c>
      <c r="H27" s="177" t="s">
        <v>2303</v>
      </c>
      <c r="I27" s="110" t="s">
        <v>2301</v>
      </c>
      <c r="J27" s="263">
        <f>IF(AND(J16=0,J24=0),0,IF(J16&gt;J24*(1+J40),-1,IF(J16&lt;=J24*(1-J39),1,0)))</f>
        <v>-1</v>
      </c>
      <c r="K27" s="398">
        <f>IF(AND(K16=0,K24=0),0,IF(K16&gt;K24*(1+L40),-1,IF(K16&lt;=K24*(1-L39),1,0)))</f>
        <v>-1</v>
      </c>
    </row>
    <row customHeight="1" ht="40.5">
      <c r="G28" s="108">
        <f>G27+1</f>
        <v>16</v>
      </c>
      <c r="H28" s="177" t="s">
        <v>2304</v>
      </c>
      <c r="I28" s="110" t="s">
        <v>2301</v>
      </c>
      <c r="J28" s="177"/>
      <c r="K28" s="177"/>
    </row>
    <row customHeight="1" ht="25.5">
      <c r="G29" s="108">
        <f>G28+1</f>
        <v>17</v>
      </c>
      <c r="H29" s="177" t="s">
        <v>2305</v>
      </c>
      <c r="I29" s="110" t="s">
        <v>2301</v>
      </c>
      <c r="J29" s="263">
        <f>IF(J17&gt;=J20*(1+J55),-1,IF(J17&lt;=J20*(1-J55),1,0))</f>
        <v>0</v>
      </c>
      <c r="K29" s="263">
        <f>IF(K17&gt;=K20*(1+L55),-1,IF(K17&lt;=K20*(1-L55),1,0))</f>
        <v>-1</v>
      </c>
    </row>
    <row customHeight="1" ht="25.5">
      <c r="G30" s="108">
        <f>G29+1</f>
        <v>18</v>
      </c>
      <c r="H30" s="177" t="s">
        <v>2306</v>
      </c>
      <c r="I30" s="110" t="s">
        <v>2301</v>
      </c>
      <c r="J30" s="399"/>
      <c r="K30" s="399"/>
    </row>
    <row customHeight="1" ht="25.5">
      <c r="G31" s="108">
        <f>G30+1</f>
        <v>19</v>
      </c>
      <c r="H31" s="177" t="s">
        <v>2307</v>
      </c>
      <c r="I31" s="400" t="s">
        <v>2301</v>
      </c>
      <c r="J31" s="401"/>
      <c r="K31" s="401"/>
    </row>
    <row customHeight="1" ht="11.25">
      <c r="H32" s="86"/>
      <c r="I32" s="86"/>
      <c r="J32" s="86"/>
      <c r="K32" s="86"/>
    </row>
    <row customHeight="1" ht="45">
      <c r="H33" s="56" t="str">
        <f>IF(LEN(ruk_dol)=0,"",ruk_dol)</f>
        <v>Директор</v>
      </c>
      <c r="I33" s="377" t="str">
        <f>IF(LEN(ruk_FIO)=0,"",ruk_FIO)</f>
        <v>Токарев Александр Константинович</v>
      </c>
      <c r="J33" s="157"/>
      <c r="K33" s="157"/>
    </row>
    <row customHeight="1" ht="11.25">
      <c r="H34" s="158" t="s">
        <v>1975</v>
      </c>
      <c r="I34" s="378" t="s">
        <v>2048</v>
      </c>
      <c r="J34" s="158" t="s">
        <v>2049</v>
      </c>
      <c r="K34" s="158" t="s">
        <v>2049</v>
      </c>
    </row>
    <row customHeight="1" ht="11.25">
      <c r="H35" s="86"/>
      <c r="I35" s="86"/>
      <c r="J35" s="86"/>
      <c r="K35" s="86"/>
    </row>
    <row customHeight="1" ht="11.25">
      <c r="H36" s="86"/>
      <c r="I36" s="86"/>
      <c r="J36" s="86"/>
      <c r="K36" s="86"/>
      <c r="L36" s="86"/>
    </row>
    <row r="38" customHeight="1" ht="20.25">
      <c r="H38" s="110" t="s">
        <v>2308</v>
      </c>
      <c r="I38" s="108" t="str">
        <f>IF(FIRST_PERIOD_IN_FACT="","Не определено",FIRST_PERIOD_IN_FACT-1)&amp;" год"</f>
        <v>2021 год</v>
      </c>
      <c r="J38" s="108" t="str">
        <f>IF(FIRST_PERIOD_IN_FACT="","Не определено",FIRST_PERIOD_IN_FACT)&amp;" год"</f>
        <v>2022 год</v>
      </c>
      <c r="K38" s="370" t="str">
        <f>IF(FIRST_PERIOD_IN_FACT="","Не определено",FIRST_PERIOD_IN_FACT-1)&amp;" год"</f>
        <v>2021 год</v>
      </c>
      <c r="L38" s="370" t="str">
        <f>IF(FIRST_PERIOD_IN_FACT="","Не определено",FIRST_PERIOD_IN_FACT)&amp;" год"</f>
        <v>2022 год</v>
      </c>
    </row>
    <row customHeight="1" ht="15">
      <c r="H39" s="177" t="s">
        <v>2309</v>
      </c>
      <c r="I39" s="177"/>
      <c r="J39" s="373">
        <f>IF(AND(J41="да",FIRST_PERIOD_IN_FACT-FIRST_PERIOD_IN_LT+1&lt;=3),0.35,IF(AND(J41="да",FIRST_PERIOD_IN_FACT-FIRST_PERIOD_IN_LT+1=4,I50&gt;35%),0.3,IF(AND(J41="да",FIRST_PERIOD_IN_FACT-FIRST_PERIOD_IN_LT+1=4,I50&lt;35%),0.35,IF(AND(I50&gt;35%,I47=0.35),0.3,IF(I50&gt;35%,MAX(I47-0.01,0.25),I47)))))</f>
        <v>0.35</v>
      </c>
      <c r="K39" s="177"/>
      <c r="L39" s="402">
        <f>IF(AND(L41="да",FIRST_PERIOD_IN_FACT-FIRST_PERIOD_IN_LT+1&lt;=3),0.35,IF(AND(L41="да",FIRST_PERIOD_IN_FACT-FIRST_PERIOD_IN_LT+1=4,K50&gt;35%),0.3,IF(AND(L41="да",FIRST_PERIOD_IN_FACT-FIRST_PERIOD_IN_LT+1=4,K50&lt;35%),0.35,IF(AND(K50&gt;35%,K47=0.35),0.3,IF(K50&gt;35%,MAX(K47-0.01,0.25),K47)))))</f>
        <v>0.35</v>
      </c>
    </row>
    <row customHeight="1" ht="15">
      <c r="H40" s="177" t="s">
        <v>2310</v>
      </c>
      <c r="I40" s="177"/>
      <c r="J40" s="373">
        <f>IF(AND(J41="да",FIRST_PERIOD_IN_FACT-FIRST_PERIOD_IN_LT+1&lt;=3),0.35,IF(AND(J41="да",FIRST_PERIOD_IN_FACT-FIRST_PERIOD_IN_LT+1=4,I54&gt;35%),0.3,IF(AND(J41="да",FIRST_PERIOD_IN_FACT-FIRST_PERIOD_IN_LT+1=4,I54&lt;35%),0.35,IF(AND(I54&gt;35%,I51=0.35),0.3,IF(I54&gt;35%,MAX(I51-0.01,0.25),I51)))))</f>
        <v>0.35</v>
      </c>
      <c r="K40" s="177"/>
      <c r="L40" s="402">
        <f>IF(AND(L41="да",FIRST_PERIOD_IN_FACT-FIRST_PERIOD_IN_LT+1&lt;=3),0.35,IF(AND(L41="да",FIRST_PERIOD_IN_FACT-FIRST_PERIOD_IN_LT+1=4,K54&gt;35%),0.3,IF(AND(L41="да",FIRST_PERIOD_IN_FACT-FIRST_PERIOD_IN_LT+1=4,K54&lt;35%),0.35,IF(AND(K54&gt;35%,K51=0.35),0.3,IF(K54&gt;35%,MAX(K51-0.01,0.25),K51)))))</f>
        <v>0.35</v>
      </c>
    </row>
    <row customHeight="1" ht="25.5">
      <c r="H41" s="177" t="s">
        <v>2311</v>
      </c>
      <c r="I41" s="177"/>
      <c r="J41" s="403" t="str">
        <f>FIRST_PERIOD_INDEX</f>
        <v>да</v>
      </c>
      <c r="K41" s="177"/>
      <c r="L41" s="404" t="str">
        <f>FIRST_PERIOD_INDEX</f>
        <v>да</v>
      </c>
    </row>
    <row customHeight="1" ht="15">
      <c r="H42" s="177" t="s">
        <v>2312</v>
      </c>
      <c r="I42" s="177"/>
      <c r="J42" s="254">
        <v>3</v>
      </c>
      <c r="K42" s="177"/>
      <c r="L42" s="254"/>
    </row>
    <row customHeight="1" ht="15">
      <c r="H43" s="177" t="s">
        <v>2313</v>
      </c>
      <c r="I43" s="405"/>
      <c r="J43" s="177"/>
      <c r="K43" s="405"/>
      <c r="L43" s="177"/>
    </row>
    <row customHeight="1" ht="15">
      <c r="H44" s="177" t="s">
        <v>2314</v>
      </c>
      <c r="I44" s="373">
        <f>J20</f>
        <v>1</v>
      </c>
      <c r="J44" s="177"/>
      <c r="K44" s="373">
        <f>K20</f>
        <v>0</v>
      </c>
      <c r="L44" s="177"/>
    </row>
    <row customHeight="1" ht="15">
      <c r="H45" s="177" t="s">
        <v>2315</v>
      </c>
      <c r="I45" s="373">
        <f>'Ф.3.1Ф3.2 ПоказТехприс (Птпр)'!J27</f>
        <v>1</v>
      </c>
      <c r="J45" s="177"/>
      <c r="K45" s="373">
        <f>'Ф.3.1Ф3.2 ПоказТехприс (Птпр)'!K27</f>
        <v>1</v>
      </c>
      <c r="L45" s="177"/>
    </row>
    <row customHeight="1" ht="15">
      <c r="H46" s="177" t="s">
        <v>2316</v>
      </c>
      <c r="I46" s="406">
        <f>IF(I44=0,0,IF(I45/I44&lt;1,0,1))</f>
        <v>1</v>
      </c>
      <c r="J46" s="177"/>
      <c r="K46" s="406">
        <f>IF(K44=0,0,IF(K45/K44&lt;1,0,1))</f>
        <v>0</v>
      </c>
      <c r="L46" s="177"/>
    </row>
    <row customHeight="1" ht="15">
      <c r="H47" s="177" t="s">
        <v>2317</v>
      </c>
      <c r="I47" s="405"/>
      <c r="J47" s="177"/>
      <c r="K47" s="405"/>
      <c r="L47" s="177"/>
    </row>
    <row customHeight="1" ht="11.25">
      <c r="H48" s="177" t="s">
        <v>2318</v>
      </c>
      <c r="I48" s="373">
        <f>J23</f>
        <v>0</v>
      </c>
      <c r="J48" s="177"/>
      <c r="K48" s="373">
        <f>K23</f>
        <v>0</v>
      </c>
      <c r="L48" s="177"/>
    </row>
    <row customHeight="1" ht="11.25">
      <c r="H49" s="177" t="s">
        <v>2319</v>
      </c>
      <c r="I49" s="373">
        <f>J15</f>
        <v>0.0510719322990127</v>
      </c>
      <c r="J49" s="177"/>
      <c r="K49" s="373">
        <f>K15</f>
        <v>0.0510719322990127</v>
      </c>
      <c r="L49" s="177"/>
    </row>
    <row customHeight="1" ht="11.25">
      <c r="H50" s="177" t="s">
        <v>2320</v>
      </c>
      <c r="I50" s="407">
        <f>IF(I48=0,0,I49/I48-1)</f>
        <v>0</v>
      </c>
      <c r="J50" s="177"/>
      <c r="K50" s="407">
        <f>IF(K48=0,0,K49/K48-1)</f>
        <v>0</v>
      </c>
      <c r="L50" s="177"/>
    </row>
    <row customHeight="1" ht="11.25">
      <c r="H51" s="177" t="s">
        <v>2321</v>
      </c>
      <c r="I51" s="405"/>
      <c r="J51" s="177"/>
      <c r="K51" s="405"/>
      <c r="L51" s="177"/>
    </row>
    <row customHeight="1" ht="11.25">
      <c r="H52" s="177" t="s">
        <v>2322</v>
      </c>
      <c r="I52" s="373">
        <f>J24</f>
        <v>0</v>
      </c>
      <c r="J52" s="177"/>
      <c r="K52" s="373">
        <f>K24</f>
        <v>0</v>
      </c>
      <c r="L52" s="177"/>
    </row>
    <row customHeight="1" ht="11.25">
      <c r="H53" s="177" t="s">
        <v>2323</v>
      </c>
      <c r="I53" s="373">
        <f>J16</f>
        <v>0.0211565585331453</v>
      </c>
      <c r="J53" s="177"/>
      <c r="K53" s="373">
        <f>K16</f>
        <v>0.0211565585331453</v>
      </c>
      <c r="L53" s="177"/>
    </row>
    <row customHeight="1" ht="11.25">
      <c r="H54" s="177" t="s">
        <v>2324</v>
      </c>
      <c r="I54" s="407">
        <f>IF(I52=0,0,I53/I52-1)</f>
        <v>0</v>
      </c>
      <c r="J54" s="177"/>
      <c r="K54" s="407">
        <f>IF(K52=0,0,K53/K52-1)</f>
        <v>0</v>
      </c>
      <c r="L54" s="177"/>
    </row>
    <row customHeight="1" ht="11.25">
      <c r="H55" s="177" t="s">
        <v>2325</v>
      </c>
      <c r="I55" s="177"/>
      <c r="J55" s="263">
        <f>IF(AND(J41="да",FIRST_PERIOD_IN_FACT-FIRST_PERIOD_IN_LT+1&lt;=3),0.35,IF(AND(J41="да",FIRST_PERIOD_IN_FACT-FIRST_PERIOD_IN_LT+1=4,I46=1),0.3,IF(AND(J41="да",FIRST_PERIOD_IN_FACT-FIRST_PERIOD_IN_LT+1=4,I46=0),0.35,IF(AND(I46=1,I43=0.35),0.3,IF(I46=1,MAX(I43-0.01,0.25),I43)))))</f>
        <v>0.35</v>
      </c>
      <c r="K55" s="177"/>
      <c r="L55" s="398">
        <f>IF(AND(L41="да",FIRST_PERIOD_IN_FACT-FIRST_PERIOD_IN_LT+1&lt;=3),0.35,IF(AND(L41="да",FIRST_PERIOD_IN_FACT-FIRST_PERIOD_IN_LT+1=4,K46=1),0.3,IF(AND(L41="да",FIRST_PERIOD_IN_FACT-FIRST_PERIOD_IN_LT+1=4,K46=0),0.35,IF(AND(K46=1,K43=0.35),0.3,IF(K46=1,MAX(K43-0.01,0.25),K43)))))</f>
        <v>0.35</v>
      </c>
    </row>
  </sheetData>
  <sheetProtection formatColumns="0" formatRows="0" insertRows="0" deleteColumns="0" deleteRows="0" sort="0" autoFilter="0" insertColumns="1"/>
  <mergeCells count="1">
    <mergeCell ref="G10:J10"/>
  </mergeCells>
  <dataValidations count="4">
    <dataValidation type="whole" allowBlank="1" showErrorMessage="1" errorTitle="Ошибка" error="Допускается ввод только неотрицательных целых чисел!" sqref="L42">
      <formula1>0</formula1>
      <formula2>9.99999999999999E+23</formula2>
    </dataValidation>
    <dataValidation type="whole" allowBlank="1" showErrorMessage="1" errorTitle="Ошибка" error="Допускается ввод только целых чисел!" sqref="J4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J31:K31 K43:K45 I47:I49 I51:I53 I43:I45 L39:L40 J39:J40 K47:K49 K51:K53">
      <formula1>-9.99999999999999E+23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J20:K20 J23:K24">
      <formula1>0</formula1>
      <formula2>9.99999999999999E+23</formula2>
    </dataValidation>
  </dataValidation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dr="http://schemas.openxmlformats.org/drawingml/2006/spreadsheetDrawing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5C750AE-C426-1EE4-9B58-C7ED3D8A4AAB}" mc:Ignorable="x14ac xr xr2 xr3">
  <sheetPr>
    <tabColor theme="3" tint="0.8"/>
  </sheetPr>
  <dimension ref="A1:R28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5" width="9.140625" hidden="1"/>
    <col min="6" max="6" width="3.7109375" customWidth="1"/>
    <col min="7" max="7" width="4.7109375" customWidth="1"/>
    <col min="8" max="8" width="73.140625" customWidth="1"/>
    <col min="9" max="9" width="15.421875" customWidth="1"/>
    <col min="10" max="10" width="15.421875" hidden="1" customWidth="1"/>
    <col min="11" max="12" width="9.140625" hidden="1"/>
    <col min="13" max="16" width="15.8515625" hidden="1" customWidth="1"/>
    <col min="17" max="17" width="21.421875" hidden="1" customWidth="1"/>
  </cols>
  <sheetData>
    <row customHeight="1" ht="11.25" hidden="1">
      <c r="J1" s="368">
        <f>REPORT_OWNER="Версия регулятора"</f>
        <v>0</v>
      </c>
      <c r="K1" s="368">
        <f>REPORT_OWNER="Версия регулятора"</f>
        <v>0</v>
      </c>
      <c r="L1" s="368">
        <f>REPORT_OWNER="Версия регулятора"</f>
        <v>0</v>
      </c>
      <c r="M1" s="368">
        <f>REPORT_OWNER="Версия регулятора"</f>
        <v>0</v>
      </c>
      <c r="N1" s="368">
        <f>REPORT_OWNER="Версия регулятора"</f>
        <v>0</v>
      </c>
      <c r="O1" s="368">
        <f>REPORT_OWNER="Версия регулятора"</f>
        <v>0</v>
      </c>
      <c r="P1" s="368">
        <f>REPORT_OWNER="Версия регулятора"</f>
        <v>0</v>
      </c>
      <c r="Q1" s="368">
        <f>REPORT_OWNER="Версия регулятора"</f>
        <v>0</v>
      </c>
    </row>
    <row customHeight="1" ht="11.25" hidden="1"/>
    <row customHeight="1" ht="11.25" hidden="1"/>
    <row customHeight="1" ht="11.25" hidden="1"/>
    <row customHeight="1" ht="11.25" hidden="1"/>
    <row customHeight="1" ht="11.25" hidden="1"/>
    <row customHeight="1" ht="11.25" hidden="1"/>
    <row customHeight="1" ht="11.25" hidden="1"/>
    <row customHeight="1" ht="11.25" hidden="1"/>
    <row customHeight="1" ht="29.25">
      <c r="H10" s="86"/>
      <c r="I10" s="86"/>
      <c r="J10" s="86"/>
    </row>
    <row customHeight="1" ht="30">
      <c r="G11" s="142" t="s">
        <v>2326</v>
      </c>
      <c r="H11" s="142"/>
      <c r="I11" s="142"/>
    </row>
    <row customHeight="1" ht="5.25">
      <c r="I12" s="86"/>
      <c r="J12" s="86"/>
    </row>
    <row customHeight="1" ht="25.5">
      <c r="G13" s="108" t="s">
        <v>2103</v>
      </c>
      <c r="H13" s="110" t="s">
        <v>2283</v>
      </c>
      <c r="I13" s="108" t="str">
        <f>IF(FIRST_PERIOD_IN_FACT="","Не определено",FIRST_PERIOD_IN_FACT)&amp;" год"</f>
        <v>2022 год</v>
      </c>
      <c r="J13" s="370" t="str">
        <f>IF(FIRST_PERIOD_IN_FACT="","Не определено",FIRST_PERIOD_IN_FACT)&amp;" год"</f>
        <v>2022 год</v>
      </c>
      <c r="K13" s="108" t="s">
        <v>2327</v>
      </c>
      <c r="L13" s="108" t="s">
        <v>2328</v>
      </c>
      <c r="M13" s="167" t="s">
        <v>2329</v>
      </c>
      <c r="N13" s="59"/>
      <c r="O13" s="59"/>
      <c r="P13" s="408"/>
      <c r="Q13" s="172" t="s">
        <v>2330</v>
      </c>
    </row>
    <row customHeight="1" ht="40.5">
      <c r="G14" s="108">
        <v>1</v>
      </c>
      <c r="H14" s="177" t="s">
        <v>2300</v>
      </c>
      <c r="I14" s="177"/>
      <c r="J14" s="177"/>
      <c r="K14" s="172"/>
      <c r="L14" s="172"/>
      <c r="M14" s="108" t="s">
        <v>2331</v>
      </c>
      <c r="N14" s="108" t="s">
        <v>2332</v>
      </c>
      <c r="O14" s="108" t="s">
        <v>2333</v>
      </c>
      <c r="P14" s="108" t="s">
        <v>2334</v>
      </c>
      <c r="Q14" s="149"/>
    </row>
    <row customHeight="1" ht="15">
      <c r="G15" s="108">
        <v>2</v>
      </c>
      <c r="H15" s="177" t="s">
        <v>2302</v>
      </c>
      <c r="I15" s="263">
        <f>'Форма 4.1 расч.'!J26</f>
        <v>-1</v>
      </c>
      <c r="J15" s="263">
        <f>'Форма 4.1 расч.'!K26</f>
        <v>-1</v>
      </c>
      <c r="K15" s="84"/>
      <c r="L15" s="84"/>
      <c r="M15" s="409"/>
      <c r="N15" s="410"/>
      <c r="O15" s="410"/>
      <c r="P15" s="410"/>
      <c r="Q15" s="411">
        <f>IF(SUM(M15:P15)&gt;0,-1,1)</f>
        <v>1</v>
      </c>
    </row>
    <row customHeight="1" ht="15">
      <c r="G16" s="108">
        <f>G15+1</f>
        <v>3</v>
      </c>
      <c r="H16" s="177" t="s">
        <v>2303</v>
      </c>
      <c r="I16" s="263">
        <f>'Форма 4.1 расч.'!J27</f>
        <v>-1</v>
      </c>
      <c r="J16" s="263">
        <f>'Форма 4.1 расч.'!K27</f>
        <v>-1</v>
      </c>
    </row>
    <row customHeight="1" ht="15">
      <c r="G17" s="108">
        <f>G16+1</f>
        <v>4</v>
      </c>
      <c r="H17" s="177" t="s">
        <v>2335</v>
      </c>
      <c r="I17" s="177"/>
      <c r="J17" s="177"/>
    </row>
    <row customHeight="1" ht="15">
      <c r="G18" s="108">
        <f>G17+1</f>
        <v>5</v>
      </c>
      <c r="H18" s="177" t="s">
        <v>2336</v>
      </c>
      <c r="I18" s="263">
        <f>'Форма 4.1 расч.'!J29</f>
        <v>0</v>
      </c>
      <c r="J18" s="263">
        <f>'Форма 4.1 расч.'!K29</f>
        <v>-1</v>
      </c>
    </row>
    <row customHeight="1" ht="15">
      <c r="G19" s="108">
        <f>G18+1</f>
        <v>6</v>
      </c>
      <c r="H19" s="177" t="s">
        <v>2337</v>
      </c>
      <c r="I19" s="177"/>
      <c r="J19" s="177"/>
    </row>
    <row customHeight="1" ht="15">
      <c r="G20" s="108">
        <f>G19+1</f>
        <v>7</v>
      </c>
      <c r="H20" s="177" t="s">
        <v>2338</v>
      </c>
      <c r="I20" s="263">
        <f>'Форма 4.1 расч.'!J31</f>
        <v>0</v>
      </c>
      <c r="J20" s="263">
        <f>'Форма 4.1 расч.'!K31</f>
        <v>0</v>
      </c>
    </row>
    <row customHeight="1" ht="15">
      <c r="G21" s="108">
        <f>G20+1</f>
        <v>8</v>
      </c>
      <c r="H21" s="177" t="s">
        <v>2339</v>
      </c>
      <c r="I21" s="263">
        <f>I15*0.3+I16*0.3+I18*0.3+I20*0.1</f>
        <v>-0.6</v>
      </c>
      <c r="J21" s="263">
        <f>J15*0.3+J16*0.3+J18*0.3+J20*0.1</f>
        <v>-0.9</v>
      </c>
    </row>
    <row customHeight="1" ht="15">
      <c r="G22" s="108">
        <f>G21+1</f>
        <v>9</v>
      </c>
      <c r="H22" s="177" t="s">
        <v>2340</v>
      </c>
      <c r="I22" s="412">
        <v>0.02</v>
      </c>
      <c r="J22" s="412">
        <v>0.02</v>
      </c>
    </row>
    <row customHeight="1" ht="33">
      <c r="G23" s="108">
        <f>G22+1</f>
        <v>10</v>
      </c>
      <c r="H23" s="177" t="s">
        <v>2341</v>
      </c>
      <c r="I23" s="398">
        <f>IF(I21&gt;0,I21*I22*P15,IF(P15=1,I21*I22*P15,-I21*I22*P15))</f>
        <v>0</v>
      </c>
      <c r="J23" s="398">
        <f>IF(J21&gt;0,J21*J22*Q15,IF(Q15=1,J21*J22*Q15,-J21*J22*Q15))</f>
        <v>-0.018</v>
      </c>
    </row>
    <row customHeight="1" ht="11.25">
      <c r="I24" s="86"/>
      <c r="J24" s="86"/>
    </row>
    <row customHeight="1" ht="45">
      <c r="H25" s="56" t="str">
        <f>IF(LEN(ruk_dol)=0,"",ruk_dol)</f>
        <v>Директор</v>
      </c>
      <c r="I25" s="377" t="str">
        <f>IF(LEN(ruk_FIO)=0,"",ruk_FIO)</f>
        <v>Токарев Александр Константинович</v>
      </c>
      <c r="J25" s="377" t="str">
        <f>IF(LEN(ruk_FIO)=0,"",ruk_FIO)</f>
        <v>Токарев Александр Константинович</v>
      </c>
    </row>
    <row customHeight="1" ht="22.5">
      <c r="H26" s="158" t="s">
        <v>1975</v>
      </c>
      <c r="I26" s="378" t="s">
        <v>2048</v>
      </c>
      <c r="J26" s="378" t="s">
        <v>2048</v>
      </c>
    </row>
    <row customHeight="1" ht="11.25">
      <c r="H27" s="86"/>
      <c r="I27" s="86"/>
      <c r="J27" s="86"/>
    </row>
    <row customHeight="1" ht="11.25">
      <c r="H28" s="413"/>
    </row>
  </sheetData>
  <sheetProtection formatColumns="0" formatRows="0" insertRows="0" deleteColumns="0" deleteRows="0" sort="0" autoFilter="0" insertColumns="1"/>
  <mergeCells count="3">
    <mergeCell ref="G11:I11"/>
    <mergeCell ref="M13:P13"/>
    <mergeCell ref="Q13:Q14"/>
  </mergeCells>
  <dataValidations count="1">
    <dataValidation type="whole" allowBlank="1" showErrorMessage="1" errorTitle="Ошибка" error="Допускается ввод только неотрицательных целых чисел!" sqref="M15:P15">
      <formula1>0</formula1>
      <formula2>9.99999999999999E+23</formula2>
    </dataValidation>
  </dataValidation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E69EDCE-6118-6B9C-7D79-AF8B798AEB3B}" mc:Ignorable="x14ac xr xr2 xr3">
  <sheetPr>
    <tabColor rgb="FFFFCC99"/>
  </sheetPr>
  <dimension ref="A1:BO23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1" width="11.00390625" customWidth="1"/>
    <col min="9" max="11" width="10.140625" customWidth="1"/>
    <col min="12" max="13" width="12.28125" customWidth="1"/>
  </cols>
  <sheetData>
    <row r="5" customHeight="1" ht="15">
      <c r="A5" s="241" t="s">
        <v>222</v>
      </c>
      <c r="B5" s="242"/>
      <c r="C5" s="242"/>
      <c r="D5" s="242"/>
      <c r="E5" s="242"/>
      <c r="F5" s="242"/>
    </row>
    <row customHeight="1" ht="20.25">
      <c r="B6" s="242"/>
      <c r="C6" s="242"/>
      <c r="D6" s="242"/>
      <c r="E6" s="242"/>
      <c r="F6" s="242"/>
      <c r="G6" s="203" t="s">
        <v>223</v>
      </c>
      <c r="H6" s="230"/>
      <c r="I6" s="243"/>
      <c r="J6" s="100"/>
      <c r="K6" s="100"/>
    </row>
    <row r="8" customHeight="1" ht="11.25">
      <c r="AY8" s="244"/>
      <c r="AZ8" s="244"/>
      <c r="BA8" s="244"/>
      <c r="BB8" s="244"/>
      <c r="BC8" s="244"/>
      <c r="BD8" s="244"/>
      <c r="BE8" s="244"/>
    </row>
    <row customHeight="1" ht="11.25">
      <c r="AY9" s="244"/>
      <c r="AZ9" s="244"/>
      <c r="BA9" s="244"/>
      <c r="BB9" s="244"/>
      <c r="BC9" s="244"/>
      <c r="BD9" s="244"/>
      <c r="BE9" s="244"/>
    </row>
    <row customHeight="1" ht="11.25">
      <c r="AY10" s="244"/>
      <c r="AZ10" s="244"/>
      <c r="BA10" s="244"/>
      <c r="BB10" s="244"/>
      <c r="BC10" s="244"/>
      <c r="BD10" s="244"/>
      <c r="BE10" s="244"/>
    </row>
    <row customHeight="1" ht="11.25">
      <c r="AY11" s="244"/>
      <c r="AZ11" s="244"/>
      <c r="BA11" s="244"/>
      <c r="BB11" s="244"/>
      <c r="BC11" s="244"/>
      <c r="BD11" s="244"/>
      <c r="BE11" s="244"/>
    </row>
    <row customHeight="1" ht="11.25">
      <c r="A12" s="241" t="s">
        <v>224</v>
      </c>
      <c r="AY12" s="244"/>
      <c r="AZ12" s="244"/>
      <c r="BA12" s="244"/>
      <c r="BB12" s="244"/>
      <c r="BC12" s="244"/>
      <c r="BD12" s="244"/>
      <c r="BE12" s="244"/>
    </row>
    <row customHeight="1" ht="15">
      <c r="F13" s="203" t="s">
        <v>223</v>
      </c>
      <c r="G13" s="110" t="s">
        <v>225</v>
      </c>
      <c r="H13" s="243"/>
      <c r="I13" s="245"/>
      <c r="J13" s="243"/>
      <c r="K13" s="246"/>
      <c r="L13" s="67"/>
      <c r="M13" s="67"/>
      <c r="N13" s="247"/>
      <c r="O13" s="248"/>
      <c r="P13" s="243"/>
      <c r="Q13" s="243"/>
      <c r="R13" s="243"/>
      <c r="S13" s="146">
        <f>T13+U13+V13+AA13</f>
        <v>0</v>
      </c>
      <c r="T13" s="183"/>
      <c r="U13" s="183"/>
      <c r="V13" s="183"/>
      <c r="W13" s="183"/>
      <c r="X13" s="183"/>
      <c r="Y13" s="183"/>
      <c r="Z13" s="146">
        <f>S13-W13-X13-Y13-AA13</f>
        <v>0</v>
      </c>
      <c r="AA13" s="183"/>
      <c r="AB13" s="183"/>
      <c r="AC13" s="243"/>
      <c r="AD13" s="249"/>
      <c r="AE13" s="249"/>
      <c r="AF13" s="249"/>
      <c r="AG13" s="250"/>
      <c r="AH13" s="249"/>
      <c r="AI13" s="251"/>
      <c r="AJ13" s="96"/>
      <c r="AK13" s="96"/>
      <c r="AL13" s="96"/>
      <c r="AM13" s="96"/>
      <c r="AN13" s="96"/>
      <c r="AO13" s="96"/>
      <c r="AP13" s="97">
        <f>IF(AND(N13="В",AG13=1),SUMPRODUCT(S13,O13),0)</f>
        <v>0</v>
      </c>
      <c r="AQ13" s="97">
        <f>IF(AND(N13="В",AG13=1),S13,0)</f>
        <v>0</v>
      </c>
      <c r="AR13" s="97">
        <f>IF(N13="П",SUMPRODUCT(S13,O13),0)</f>
        <v>0</v>
      </c>
      <c r="AS13" s="97">
        <f>IF(N13="П",S13,0)</f>
        <v>0</v>
      </c>
      <c r="AT13" s="96"/>
      <c r="AU13" s="96"/>
      <c r="AV13" s="96"/>
      <c r="AW13" s="84">
        <f>L13</f>
        <v>0</v>
      </c>
      <c r="AX13" s="84">
        <f>M13</f>
        <v>0</v>
      </c>
      <c r="AY13" s="252">
        <f>N13</f>
        <v>0</v>
      </c>
      <c r="AZ13" s="253">
        <f>O13</f>
        <v>0</v>
      </c>
      <c r="BA13" s="146">
        <f>BB13+BC13+BD13+BI13</f>
        <v>0</v>
      </c>
      <c r="BB13" s="254">
        <f>T13</f>
        <v>0</v>
      </c>
      <c r="BC13" s="255">
        <f>U13</f>
        <v>0</v>
      </c>
      <c r="BD13" s="255">
        <f>V13</f>
        <v>0</v>
      </c>
      <c r="BE13" s="255">
        <f>W13</f>
        <v>0</v>
      </c>
      <c r="BF13" s="255">
        <f>X13</f>
        <v>0</v>
      </c>
      <c r="BG13" s="255">
        <f>Y13</f>
        <v>0</v>
      </c>
      <c r="BH13" s="256">
        <f>BA13-BE13-BF13-BG13-BI13</f>
        <v>0</v>
      </c>
      <c r="BI13" s="255">
        <f>AA13</f>
        <v>0</v>
      </c>
      <c r="BJ13" s="257">
        <f>AG13</f>
        <v>0</v>
      </c>
      <c r="BK13" s="258"/>
      <c r="BL13" s="97">
        <f>IF(AND(AY13="В",BJ13=1),SUMPRODUCT(AZ13,BA13),0)</f>
        <v>0</v>
      </c>
      <c r="BM13" s="97">
        <f>IF(AND(AY13="В",BJ13=1),BA13,0)</f>
        <v>0</v>
      </c>
      <c r="BN13" s="97">
        <f>IF(AY13="П",SUMPRODUCT(AZ13,BA13),0)</f>
        <v>0</v>
      </c>
      <c r="BO13" s="97">
        <f>IF(AY13="П",BA13,0)</f>
        <v>0</v>
      </c>
    </row>
    <row customHeight="1" ht="11.25">
      <c r="AY14" s="244"/>
      <c r="AZ14" s="244"/>
      <c r="BA14" s="244"/>
      <c r="BB14" s="244"/>
      <c r="BC14" s="244"/>
      <c r="BD14" s="244"/>
      <c r="BE14" s="244"/>
    </row>
    <row customHeight="1" ht="11.25">
      <c r="AY15" s="244"/>
      <c r="AZ15" s="244"/>
      <c r="BA15" s="244"/>
      <c r="BB15" s="244"/>
      <c r="BC15" s="244"/>
      <c r="BD15" s="244"/>
      <c r="BE15" s="244"/>
    </row>
    <row customHeight="1" ht="11.25">
      <c r="A16" s="241" t="s">
        <v>226</v>
      </c>
    </row>
    <row r="18" customHeight="1" ht="15">
      <c r="F18" s="203" t="s">
        <v>223</v>
      </c>
      <c r="G18" s="110"/>
      <c r="H18" s="259"/>
      <c r="I18" s="260"/>
      <c r="J18" s="261"/>
      <c r="K18" s="261"/>
      <c r="L18" s="261"/>
      <c r="M18" s="262"/>
      <c r="N18" s="261"/>
      <c r="O18" s="262"/>
      <c r="P18" s="144">
        <f>Q18+R18+S18+X18</f>
        <v>0</v>
      </c>
      <c r="Q18" s="262"/>
      <c r="R18" s="262"/>
      <c r="S18" s="262"/>
      <c r="T18" s="262"/>
      <c r="U18" s="262"/>
      <c r="V18" s="262"/>
      <c r="W18" s="263">
        <f>P18-T18-U18-V18-X18</f>
        <v>0</v>
      </c>
      <c r="X18" s="262"/>
    </row>
    <row r="22" customHeight="1" ht="15">
      <c r="A22" s="241" t="s">
        <v>227</v>
      </c>
      <c r="B22" s="242"/>
      <c r="C22" s="242"/>
      <c r="D22" s="242"/>
      <c r="E22" s="242"/>
      <c r="F22" s="242"/>
    </row>
    <row customHeight="1" ht="15">
      <c r="A23" s="73">
        <f>TRUE</f>
        <v>1</v>
      </c>
      <c r="E23" s="203" t="s">
        <v>223</v>
      </c>
      <c r="F23" s="204"/>
      <c r="G23" s="264"/>
      <c r="H23" s="206"/>
      <c r="I23" s="207"/>
      <c r="AC23" s="208"/>
    </row>
  </sheetData>
  <sheetProtection formatColumns="0" formatRows="0" insertRows="0" deleteColumns="0" deleteRows="0" sort="0" autoFilter="0" insertColumns="1"/>
  <dataValidations count="8">
    <dataValidation type="list" allowBlank="1" showInputMessage="1" showErrorMessage="1" errorTitle="Ошибка" sqref="H23">
      <formula1>doc_list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N13 AY13">
      <formula1>VID_END_EE</formula1>
    </dataValidation>
    <dataValidation type="list" allowBlank="1" showInputMessage="1" showErrorMessage="1" errorTitle="Ошибка" error="Выберите значение из списка" prompt="Выберите значение из списка" sqref="I13">
      <formula1>VID_OBJECT</formula1>
    </dataValidation>
    <dataValidation type="textLength" operator="lessThanOrEqual" allowBlank="1" showInputMessage="1" showErrorMessage="1" errorTitle="Ошибка" error="Допускается ввод не более 900 символов!" sqref="I6 G23 I23">
      <formula1>900</formula1>
    </dataValidation>
    <dataValidation type="list" allowBlank="1" showInputMessage="1" showErrorMessage="1" errorTitle="Ошибка" error="Выберите значение из списка" sqref="AE13">
      <formula1>f_8_1_ae</formula1>
    </dataValidation>
    <dataValidation type="list" allowBlank="1" showInputMessage="1" showErrorMessage="1" errorTitle="Ошибка" error="Выберите значение из списка" sqref="AG13">
      <formula1>bln_binary</formula1>
    </dataValidation>
    <dataValidation type="list" allowBlank="1" showInputMessage="1" showErrorMessage="1" errorTitle="Ошибка" error="Выберите значение из списка" sqref="AI13">
      <formula1>doc_list</formula1>
    </dataValidation>
    <dataValidation type="list" allowBlank="1" showInputMessage="1" showErrorMessage="1" errorTitle="Ошибка" error="Выберите значение из списка" sqref="BJ13">
      <formula1>bln_binary</formula1>
    </dataValidation>
  </dataValidation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AD9E6E4-7BB6-5E9E-1AF3-462218C5D0F2}" mc:Ignorable="x14ac xr xr2 xr3">
  <sheetPr>
    <tabColor theme="3" tint="0.8"/>
  </sheetPr>
  <dimension ref="A1:P29"/>
  <sheetViews>
    <sheetView topLeftCell="A1" showGridLines="0" workbookViewId="0">
      <selection activeCell="K19" sqref="K19:K21"/>
    </sheetView>
  </sheetViews>
  <sheetFormatPr defaultColWidth="9.140625" customHeight="1" defaultRowHeight="11.25"/>
  <cols>
    <col min="1" max="5" width="9.140625" hidden="1"/>
    <col min="6" max="6" width="3.7109375" customWidth="1"/>
    <col min="7" max="7" width="6.57421875" customWidth="1"/>
    <col min="8" max="8" width="52.8515625" customWidth="1"/>
    <col min="9" max="9" width="15.140625" customWidth="1"/>
    <col min="10" max="11" width="13.7109375" customWidth="1"/>
    <col min="12" max="12" width="9.140625" hidden="1"/>
    <col min="13" max="13" width="15.140625" hidden="1" customWidth="1"/>
    <col min="14" max="15" width="13.7109375" hidden="1" customWidth="1"/>
    <col min="16" max="16" width="9.140625" hidden="1"/>
  </cols>
  <sheetData>
    <row customHeight="1" ht="10.5" hidden="1">
      <c r="M1" s="414">
        <f>REPORT_OWNER="Версия регулятора"</f>
        <v>0</v>
      </c>
      <c r="N1" s="414">
        <f>REPORT_OWNER="Версия регулятора"</f>
        <v>0</v>
      </c>
      <c r="O1" s="414">
        <f>REPORT_OWNER="Версия регулятора"</f>
        <v>0</v>
      </c>
    </row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 hidden="1"/>
    <row customHeight="1" ht="10.5">
      <c r="G9" s="73"/>
      <c r="H9" s="73"/>
      <c r="I9" s="73"/>
      <c r="J9" s="73"/>
      <c r="K9" s="73"/>
      <c r="M9" s="73"/>
      <c r="N9" s="73"/>
      <c r="O9" s="73"/>
    </row>
    <row customHeight="1" ht="24.75">
      <c r="F10" s="161"/>
      <c r="G10" s="104" t="s">
        <v>2342</v>
      </c>
      <c r="H10" s="104"/>
      <c r="I10" s="104"/>
      <c r="J10" s="104"/>
      <c r="K10" s="104"/>
    </row>
    <row customHeight="1" ht="3.75">
      <c r="F11" s="161"/>
      <c r="G11" s="415"/>
      <c r="H11" s="415"/>
      <c r="I11" s="415"/>
      <c r="J11" s="415"/>
      <c r="K11" s="415"/>
    </row>
    <row customHeight="1" ht="24">
      <c r="F12" s="86"/>
      <c r="G12" s="110" t="s">
        <v>2103</v>
      </c>
      <c r="H12" s="110" t="s">
        <v>2343</v>
      </c>
      <c r="I12" s="108" t="str">
        <f>IF(FIRST_PERIOD_IN_FACT="","Не определено",FIRST_PERIOD_IN_FACT)&amp;" год"</f>
        <v>2022 год</v>
      </c>
      <c r="J12" s="108"/>
      <c r="K12" s="108"/>
      <c r="M12" s="370" t="str">
        <f>IF(FIRST_PERIOD_IN_FACT="","Не определено",FIRST_PERIOD_IN_FACT)&amp;" год"</f>
        <v>2022 год</v>
      </c>
      <c r="N12" s="370"/>
      <c r="O12" s="370"/>
    </row>
    <row customHeight="1" ht="51.75">
      <c r="F13" s="86"/>
      <c r="G13" s="110"/>
      <c r="H13" s="110"/>
      <c r="I13" s="110" t="s">
        <v>2344</v>
      </c>
      <c r="J13" s="110" t="s">
        <v>2345</v>
      </c>
      <c r="K13" s="110"/>
      <c r="M13" s="110" t="s">
        <v>2344</v>
      </c>
      <c r="N13" s="110" t="s">
        <v>2345</v>
      </c>
      <c r="O13" s="110"/>
    </row>
    <row customHeight="1" ht="51.75">
      <c r="F14" s="86"/>
      <c r="G14" s="110"/>
      <c r="H14" s="110"/>
      <c r="I14" s="110"/>
      <c r="J14" s="110" t="s">
        <v>2346</v>
      </c>
      <c r="K14" s="108" t="s">
        <v>2347</v>
      </c>
      <c r="M14" s="110"/>
      <c r="N14" s="110" t="s">
        <v>2346</v>
      </c>
      <c r="O14" s="108" t="s">
        <v>2347</v>
      </c>
    </row>
    <row customHeight="1" ht="6">
      <c r="F15" s="86"/>
      <c r="G15" s="371"/>
      <c r="H15" s="371"/>
      <c r="I15" s="371"/>
      <c r="J15" s="371"/>
      <c r="K15" s="416"/>
      <c r="M15" s="371"/>
      <c r="N15" s="371"/>
      <c r="O15" s="416"/>
    </row>
    <row customHeight="1" ht="25.5">
      <c r="F16" s="86"/>
      <c r="G16" s="110" t="s">
        <v>45</v>
      </c>
      <c r="H16" s="259" t="s">
        <v>2348</v>
      </c>
      <c r="I16" s="417">
        <v>102.473</v>
      </c>
      <c r="J16" s="418" t="s">
        <v>45</v>
      </c>
      <c r="K16" s="418" t="s">
        <v>45</v>
      </c>
      <c r="M16" s="417"/>
      <c r="N16" s="418"/>
      <c r="O16" s="418"/>
    </row>
    <row customHeight="1" ht="25.5">
      <c r="F17" s="86"/>
      <c r="G17" s="110" t="s">
        <v>2026</v>
      </c>
      <c r="H17" s="259" t="s">
        <v>2349</v>
      </c>
      <c r="I17" s="417">
        <v>48.265</v>
      </c>
      <c r="J17" s="418" t="s">
        <v>45</v>
      </c>
      <c r="K17" s="418" t="s">
        <v>45</v>
      </c>
      <c r="M17" s="417"/>
      <c r="N17" s="418"/>
      <c r="O17" s="418"/>
    </row>
    <row customHeight="1" ht="35.25">
      <c r="F18" s="86"/>
      <c r="G18" s="110" t="s">
        <v>165</v>
      </c>
      <c r="H18" s="259" t="s">
        <v>2350</v>
      </c>
      <c r="I18" s="419">
        <f>IF(I16=0,0,I17/I16)</f>
        <v>0.471002117630986</v>
      </c>
      <c r="J18" s="259"/>
      <c r="K18" s="259"/>
      <c r="L18" s="86">
        <f>_xlfn.IFERROR(I19/I16,0)</f>
        <v>6.91889570911362</v>
      </c>
      <c r="M18" s="419">
        <f>IF(M16=0,0,M17/M16)</f>
        <v>0</v>
      </c>
      <c r="N18" s="259"/>
      <c r="O18" s="259"/>
      <c r="P18" s="86">
        <f>_xlfn.IFERROR(M19/M16,0)</f>
        <v>0</v>
      </c>
    </row>
    <row customHeight="1" ht="15">
      <c r="F19" s="86"/>
      <c r="G19" s="110" t="s">
        <v>167</v>
      </c>
      <c r="H19" s="259" t="s">
        <v>2351</v>
      </c>
      <c r="I19" s="146">
        <f>'ф.8.3 Индикатив'!I15</f>
        <v>709</v>
      </c>
      <c r="J19" s="418" t="s">
        <v>45</v>
      </c>
      <c r="K19" s="418" t="s">
        <v>45</v>
      </c>
      <c r="M19" s="146">
        <f>'ф.8.3 Индикатив'!J15</f>
        <v>709</v>
      </c>
      <c r="N19" s="418"/>
      <c r="O19" s="418"/>
    </row>
    <row customHeight="1" ht="15">
      <c r="F20" s="86"/>
      <c r="G20" s="110" t="s">
        <v>170</v>
      </c>
      <c r="H20" s="259" t="s">
        <v>2352</v>
      </c>
      <c r="I20" s="183">
        <v>452</v>
      </c>
      <c r="J20" s="418" t="s">
        <v>45</v>
      </c>
      <c r="K20" s="418" t="s">
        <v>45</v>
      </c>
      <c r="M20" s="183"/>
      <c r="N20" s="418"/>
      <c r="O20" s="418"/>
    </row>
    <row customHeight="1" ht="15">
      <c r="F21" s="86"/>
      <c r="G21" s="110" t="s">
        <v>2040</v>
      </c>
      <c r="H21" s="259" t="s">
        <v>2353</v>
      </c>
      <c r="I21" s="417">
        <v>21</v>
      </c>
      <c r="J21" s="418" t="s">
        <v>45</v>
      </c>
      <c r="K21" s="418" t="s">
        <v>45</v>
      </c>
      <c r="M21" s="417"/>
      <c r="N21" s="418"/>
      <c r="O21" s="418"/>
    </row>
    <row customHeight="1" ht="25.5">
      <c r="F22" s="86"/>
      <c r="G22" s="110" t="s">
        <v>2046</v>
      </c>
      <c r="H22" s="259" t="s">
        <v>2354</v>
      </c>
      <c r="I22" s="146">
        <f>MATCH(1,'Ф9.1Ф9.2'!$G$15:$G$23,0)</f>
        <v>5</v>
      </c>
      <c r="J22" s="259"/>
      <c r="K22" s="259"/>
      <c r="M22" s="146">
        <f>MATCH(1,'Ф9.1Ф9.2'!$L$15:$L$23,0)</f>
        <v>9</v>
      </c>
      <c r="N22" s="259"/>
      <c r="O22" s="259"/>
    </row>
    <row customHeight="1" ht="25.5">
      <c r="F23" s="86"/>
      <c r="G23" s="110" t="s">
        <v>2257</v>
      </c>
      <c r="H23" s="259" t="s">
        <v>2355</v>
      </c>
      <c r="I23" s="146">
        <f>MATCH(1,'Ф9.1Ф9.2'!$G$30:$G$37,0)</f>
        <v>5</v>
      </c>
      <c r="J23" s="259"/>
      <c r="K23" s="259"/>
      <c r="M23" s="146">
        <f>MATCH(1,'Ф9.1Ф9.2'!$L$30:$L$37,0)</f>
        <v>8</v>
      </c>
      <c r="N23" s="259"/>
      <c r="O23" s="259"/>
    </row>
    <row customHeight="1" ht="11.25">
      <c r="F24" s="140"/>
      <c r="G24" s="155"/>
      <c r="H24" s="316"/>
      <c r="I24" s="316"/>
      <c r="J24" s="316"/>
      <c r="K24" s="320"/>
      <c r="M24" s="316"/>
      <c r="N24" s="316"/>
      <c r="O24" s="320"/>
    </row>
    <row customHeight="1" ht="45">
      <c r="F25" s="140"/>
      <c r="H25" s="56" t="str">
        <f>IF(LEN(ruk_dol)=0,"",ruk_dol)</f>
        <v>Директор</v>
      </c>
      <c r="I25" s="156" t="str">
        <f>IF(LEN(ruk_FIO)=0,"",ruk_FIO)</f>
        <v>Токарев Александр Константинович</v>
      </c>
      <c r="J25" s="156"/>
      <c r="K25" s="391"/>
      <c r="M25" s="156" t="str">
        <f>IF(LEN(ruk_FIO)=0,"",ruk_FIO)</f>
        <v>Токарев Александр Константинович</v>
      </c>
      <c r="N25" s="156"/>
      <c r="O25" s="391"/>
    </row>
    <row customHeight="1" ht="11.25">
      <c r="F26" s="140"/>
      <c r="H26" s="158" t="s">
        <v>1975</v>
      </c>
      <c r="I26" s="374" t="s">
        <v>2048</v>
      </c>
      <c r="J26" s="374"/>
      <c r="K26" s="392" t="s">
        <v>2049</v>
      </c>
      <c r="M26" s="374" t="s">
        <v>2048</v>
      </c>
      <c r="N26" s="374"/>
      <c r="O26" s="392" t="s">
        <v>2049</v>
      </c>
    </row>
    <row customHeight="1" ht="33">
      <c r="F27" s="140"/>
      <c r="G27" s="185"/>
      <c r="H27" s="185"/>
      <c r="I27" s="153"/>
      <c r="J27" s="153"/>
      <c r="K27" s="153"/>
      <c r="M27" s="153"/>
      <c r="N27" s="153"/>
      <c r="O27" s="153"/>
    </row>
    <row customHeight="1" ht="11.25">
      <c r="F28" s="140"/>
      <c r="G28" s="318"/>
      <c r="H28" s="316"/>
      <c r="I28" s="316"/>
      <c r="J28" s="316"/>
      <c r="K28" s="317"/>
      <c r="M28" s="316"/>
      <c r="N28" s="316"/>
      <c r="O28" s="317"/>
    </row>
    <row customHeight="1" ht="11.25">
      <c r="F29" s="140"/>
      <c r="G29" s="153"/>
      <c r="H29" s="153"/>
      <c r="I29" s="153"/>
      <c r="J29" s="153"/>
      <c r="K29" s="317"/>
      <c r="M29" s="153"/>
      <c r="N29" s="153"/>
      <c r="O29" s="317"/>
    </row>
  </sheetData>
  <sheetProtection formatColumns="0" formatRows="0" insertRows="0" deleteColumns="0" deleteRows="0" sort="0" autoFilter="0" insertColumns="1"/>
  <mergeCells count="15">
    <mergeCell ref="G10:K10"/>
    <mergeCell ref="G11:K11"/>
    <mergeCell ref="H12:H14"/>
    <mergeCell ref="G12:G14"/>
    <mergeCell ref="G29:H29"/>
    <mergeCell ref="I13:I14"/>
    <mergeCell ref="J13:K13"/>
    <mergeCell ref="I12:K12"/>
    <mergeCell ref="I25:J25"/>
    <mergeCell ref="I26:J26"/>
    <mergeCell ref="M12:O12"/>
    <mergeCell ref="M13:M14"/>
    <mergeCell ref="N13:O13"/>
    <mergeCell ref="M25:N25"/>
    <mergeCell ref="M26:N26"/>
  </mergeCells>
  <dataValidations count="11">
    <dataValidation type="decimal" allowBlank="1" showErrorMessage="1" errorTitle="Ошибка" error="Некорректное значение! Проверьте данные в ячейках I16:I17." sqref="I18 M18">
      <formula1>0</formula1>
      <formula2>1</formula2>
    </dataValidation>
    <dataValidation type="whole" allowBlank="1" showErrorMessage="1" errorTitle="Ошибка" error="Допускается ввод только неотрицательных целых чисел!" sqref="M2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2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3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2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20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M19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I19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J16:K23 N16:O23">
      <formula1>900</formula1>
    </dataValidation>
    <dataValidation type="decimal" allowBlank="1" showErrorMessage="1" errorTitle="Ошибка" error="Допускается ввод только неотрицательных чисел!" sqref="I21 M21 I16:I17 M16:M17">
      <formula1>0</formula1>
      <formula2>9.99999999999999E+23</formula2>
    </dataValidation>
  </dataValidation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2E5192B-6CBC-CE34-B8D2-99170CA78B4D}" mc:Ignorable="x14ac xr xr2 xr3">
  <sheetPr>
    <tabColor theme="3" tint="0.8"/>
  </sheetPr>
  <dimension ref="A1:T37"/>
  <sheetViews>
    <sheetView topLeftCell="A1" showGridLines="0" zoomScale="70" workbookViewId="0">
      <selection activeCell="A1" sqref="A1"/>
    </sheetView>
  </sheetViews>
  <sheetFormatPr customHeight="1" defaultRowHeight="11.25"/>
  <cols>
    <col min="1" max="3" width="9.140625" hidden="1"/>
    <col min="4" max="5" width="3.7109375" customWidth="1"/>
    <col min="6" max="6" width="72.421875" customWidth="1"/>
    <col min="7" max="11" width="13.7109375" customWidth="1"/>
    <col min="12" max="16" width="13.7109375" hidden="1" customWidth="1"/>
    <col min="17" max="17" width="22.7109375" customWidth="1"/>
    <col min="18" max="18" width="25.7109375" customWidth="1"/>
    <col min="19" max="20" width="20.57421875" customWidth="1"/>
  </cols>
  <sheetData>
    <row customHeight="1" ht="20.25" hidden="1">
      <c r="L1" s="91">
        <f>REPORT_OWNER="Версия регулятора"</f>
        <v>0</v>
      </c>
      <c r="M1" s="91">
        <f>REPORT_OWNER="Версия регулятора"</f>
        <v>0</v>
      </c>
      <c r="N1" s="91">
        <f>REPORT_OWNER="Версия регулятора"</f>
        <v>0</v>
      </c>
      <c r="O1" s="91">
        <f>REPORT_OWNER="Версия регулятора"</f>
        <v>0</v>
      </c>
      <c r="P1" s="91">
        <f>REPORT_OWNER="Версия регулятора"</f>
        <v>0</v>
      </c>
    </row>
    <row customHeight="1" ht="20.25" hidden="1"/>
    <row customHeight="1" ht="20.25" hidden="1"/>
    <row customHeight="1" ht="20.25" hidden="1"/>
    <row customHeight="1" ht="20.25" hidden="1"/>
    <row customHeight="1" ht="20.25" hidden="1"/>
    <row customHeight="1" ht="20.25" hidden="1"/>
    <row customHeight="1" ht="20.25" hidden="1"/>
    <row customHeight="1" ht="20.25"/>
    <row customHeight="1" ht="30">
      <c r="E10" s="420" t="s">
        <v>2356</v>
      </c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</row>
    <row customHeight="1" ht="5.25"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</row>
    <row customHeight="1" ht="32.25">
      <c r="E12" s="110" t="s">
        <v>2103</v>
      </c>
      <c r="F12" s="400" t="s">
        <v>2357</v>
      </c>
      <c r="G12" s="110" t="s">
        <v>2358</v>
      </c>
      <c r="H12" s="110" t="s">
        <v>2359</v>
      </c>
      <c r="I12" s="110" t="s">
        <v>2360</v>
      </c>
      <c r="J12" s="110" t="s">
        <v>2361</v>
      </c>
      <c r="K12" s="110" t="s">
        <v>2362</v>
      </c>
      <c r="L12" s="422" t="s">
        <v>2118</v>
      </c>
      <c r="M12" s="423"/>
      <c r="N12" s="423"/>
      <c r="O12" s="423"/>
      <c r="P12" s="424"/>
      <c r="Q12" s="425" t="s">
        <v>2363</v>
      </c>
      <c r="R12" s="110" t="s">
        <v>2364</v>
      </c>
      <c r="S12" s="110" t="s">
        <v>2365</v>
      </c>
      <c r="T12" s="110"/>
    </row>
    <row customHeight="1" ht="15">
      <c r="E13" s="110"/>
      <c r="F13" s="400"/>
      <c r="G13" s="110"/>
      <c r="H13" s="110"/>
      <c r="I13" s="110"/>
      <c r="J13" s="110"/>
      <c r="K13" s="110"/>
      <c r="L13" s="426" t="s">
        <v>2358</v>
      </c>
      <c r="M13" s="426" t="s">
        <v>2359</v>
      </c>
      <c r="N13" s="426" t="s">
        <v>2360</v>
      </c>
      <c r="O13" s="426" t="s">
        <v>2361</v>
      </c>
      <c r="P13" s="426" t="s">
        <v>2362</v>
      </c>
      <c r="Q13" s="425"/>
      <c r="R13" s="110"/>
      <c r="S13" s="108" t="str">
        <f>IF(FIRST_PERIOD_IN_LT="","Не определено",FIRST_PERIOD_IN_LT)&amp;" год"</f>
        <v>2022 год</v>
      </c>
      <c r="T13" s="108" t="str">
        <f>IF(FIRST_PERIOD_IN_LT="","Не определено",FIRST_PERIOD_IN_LT+1)&amp;" год"</f>
        <v>2023 год</v>
      </c>
    </row>
    <row customHeight="1" ht="12">
      <c r="E14" s="427">
        <v>1</v>
      </c>
      <c r="F14" s="427">
        <v>2</v>
      </c>
      <c r="G14" s="427">
        <v>3</v>
      </c>
      <c r="H14" s="427">
        <v>4</v>
      </c>
      <c r="I14" s="427">
        <v>5</v>
      </c>
      <c r="J14" s="427">
        <v>6</v>
      </c>
      <c r="K14" s="427">
        <v>7</v>
      </c>
      <c r="L14" s="427"/>
      <c r="M14" s="427"/>
      <c r="N14" s="427"/>
      <c r="O14" s="427"/>
      <c r="P14" s="427"/>
      <c r="Q14" s="427">
        <v>8</v>
      </c>
      <c r="R14" s="427">
        <v>9</v>
      </c>
      <c r="S14" s="427">
        <v>10</v>
      </c>
      <c r="T14" s="427">
        <v>11</v>
      </c>
    </row>
    <row customHeight="1" ht="25.5">
      <c r="E15" s="110">
        <v>1</v>
      </c>
      <c r="F15" s="177" t="s">
        <v>2366</v>
      </c>
      <c r="G15" s="65">
        <f>IF(SUM(H15,I15,J15)=3,1,0)</f>
        <v>0</v>
      </c>
      <c r="H15" s="65">
        <f>IF('ф.1.9 Характеристика'!$I$16&gt;=7500,1,0)</f>
        <v>0</v>
      </c>
      <c r="I15" s="65">
        <f>IF('ф.1.9 Характеристика'!$I$18&lt;0.1,1,0)</f>
        <v>0</v>
      </c>
      <c r="J15" s="71">
        <f>IF('ф.1.9 Характеристика'!I21&gt;=20,1,0)</f>
        <v>1</v>
      </c>
      <c r="K15" s="71" t="s">
        <v>2367</v>
      </c>
      <c r="L15" s="65">
        <f>IF(SUM(M15,N15,O15)=3,1,0)</f>
        <v>0</v>
      </c>
      <c r="M15" s="65">
        <f>IF('ф.1.9 Характеристика'!$M$16&gt;=7500,1,0)</f>
        <v>0</v>
      </c>
      <c r="N15" s="65">
        <f>IF('ф.1.9 Характеристика'!$M$18&lt;0.1,1,0)</f>
        <v>1</v>
      </c>
      <c r="O15" s="65">
        <f>IF('ф.1.9 Характеристика'!M21&gt;=20,1,0)</f>
        <v>0</v>
      </c>
      <c r="P15" s="71" t="s">
        <v>2367</v>
      </c>
      <c r="Q15" s="428">
        <v>9.6239</v>
      </c>
      <c r="R15" s="429">
        <v>0.09249</v>
      </c>
      <c r="S15" s="429">
        <v>0.3</v>
      </c>
      <c r="T15" s="429">
        <v>0.3</v>
      </c>
    </row>
    <row customHeight="1" ht="25.5">
      <c r="E16" s="110">
        <v>2</v>
      </c>
      <c r="F16" s="177" t="s">
        <v>2368</v>
      </c>
      <c r="G16" s="65">
        <f>IF(SUM(H16,I16,J16,K16)=4,1,0)</f>
        <v>0</v>
      </c>
      <c r="H16" s="65">
        <f>IF('ф.1.9 Характеристика'!$I$16&gt;=7500,1,0)</f>
        <v>0</v>
      </c>
      <c r="I16" s="65">
        <f>IF('ф.1.9 Характеристика'!$I$18&lt;0.1,1,0)</f>
        <v>0</v>
      </c>
      <c r="J16" s="71">
        <f>IF('ф.1.9 Характеристика'!I21&lt;20,1,0)</f>
        <v>0</v>
      </c>
      <c r="K16" s="71">
        <f>IF('ф.1.9 Характеристика'!I20&lt;25000,1,0)</f>
        <v>1</v>
      </c>
      <c r="L16" s="65">
        <f>IF(SUM(M16,N16,O16,P16)=4,1,0)</f>
        <v>0</v>
      </c>
      <c r="M16" s="65">
        <f>IF('ф.1.9 Характеристика'!$M$16&gt;=7500,1,0)</f>
        <v>0</v>
      </c>
      <c r="N16" s="65">
        <f>IF('ф.1.9 Характеристика'!$M$18&lt;0.1,1,0)</f>
        <v>1</v>
      </c>
      <c r="O16" s="65">
        <f>IF('ф.1.9 Характеристика'!M21&lt;20,1,0)</f>
        <v>1</v>
      </c>
      <c r="P16" s="65">
        <f>IF('ф.1.9 Характеристика'!M20&lt;25000,1,0)</f>
        <v>1</v>
      </c>
      <c r="Q16" s="429">
        <v>4.73976</v>
      </c>
      <c r="R16" s="429">
        <v>0.08958</v>
      </c>
      <c r="S16" s="429">
        <v>0.3</v>
      </c>
      <c r="T16" s="429">
        <v>0.3</v>
      </c>
    </row>
    <row customHeight="1" ht="25.5">
      <c r="E17" s="110" t="s">
        <v>165</v>
      </c>
      <c r="F17" s="177" t="s">
        <v>2369</v>
      </c>
      <c r="G17" s="65">
        <f>IF(SUM(H17,I17,J17)=3,1,0)</f>
        <v>0</v>
      </c>
      <c r="H17" s="65">
        <f>IF('ф.1.9 Характеристика'!$I$16&gt;=7500,1,0)</f>
        <v>0</v>
      </c>
      <c r="I17" s="65">
        <f>IF('ф.1.9 Характеристика'!$I$18&lt;0.1,1,0)</f>
        <v>0</v>
      </c>
      <c r="J17" s="71">
        <f>IF('ф.1.9 Характеристика'!I21&lt;20,1,0)</f>
        <v>0</v>
      </c>
      <c r="K17" s="65">
        <f>IF('ф.1.9 Характеристика'!I20&gt;=25000,1,0)</f>
        <v>0</v>
      </c>
      <c r="L17" s="65">
        <f>IF(SUM(M17,N17,O17)=3,1,0)</f>
        <v>0</v>
      </c>
      <c r="M17" s="65">
        <f>IF('ф.1.9 Характеристика'!$M$16&gt;=7500,1,0)</f>
        <v>0</v>
      </c>
      <c r="N17" s="65">
        <f>IF('ф.1.9 Характеристика'!$M$18&lt;0.1,1,0)</f>
        <v>1</v>
      </c>
      <c r="O17" s="65">
        <f>IF('ф.1.9 Характеристика'!M21&lt;20,1,0)</f>
        <v>1</v>
      </c>
      <c r="P17" s="71" t="s">
        <v>2367</v>
      </c>
      <c r="Q17" s="429">
        <v>2.92521</v>
      </c>
      <c r="R17" s="429">
        <v>0.09119</v>
      </c>
      <c r="S17" s="429">
        <v>0.3</v>
      </c>
      <c r="T17" s="429">
        <v>0.3</v>
      </c>
    </row>
    <row customHeight="1" ht="15">
      <c r="E18" s="110" t="s">
        <v>167</v>
      </c>
      <c r="F18" s="177" t="s">
        <v>2370</v>
      </c>
      <c r="G18" s="65">
        <f>IF(SUM(H18,I18,)=2,1,0)</f>
        <v>0</v>
      </c>
      <c r="H18" s="65">
        <f>IF('ф.1.9 Характеристика'!$I$16&gt;=7500,1,0)</f>
        <v>0</v>
      </c>
      <c r="I18" s="65">
        <f>IF(OR('ф.1.9 Характеристика'!$I$18&gt;0.1,'ф.1.9 Характеристика'!$I$18=0.1),1,0)</f>
        <v>1</v>
      </c>
      <c r="J18" s="71" t="s">
        <v>2367</v>
      </c>
      <c r="K18" s="71" t="s">
        <v>2367</v>
      </c>
      <c r="L18" s="65">
        <f>IF(SUM(M18,N18,)=2,1,0)</f>
        <v>0</v>
      </c>
      <c r="M18" s="65">
        <f>IF('ф.1.9 Характеристика'!$M$16&gt;=7500,1,0)</f>
        <v>0</v>
      </c>
      <c r="N18" s="65">
        <f>IF(OR('ф.1.9 Характеристика'!$M$18&gt;0.1,'ф.1.9 Характеристика'!$M$18=0.1),1,0)</f>
        <v>0</v>
      </c>
      <c r="O18" s="71" t="s">
        <v>2367</v>
      </c>
      <c r="P18" s="71" t="s">
        <v>2367</v>
      </c>
      <c r="Q18" s="429">
        <v>3.3358</v>
      </c>
      <c r="R18" s="429">
        <v>0.1339</v>
      </c>
      <c r="S18" s="429">
        <v>0.3</v>
      </c>
      <c r="T18" s="429">
        <v>0.3</v>
      </c>
    </row>
    <row customHeight="1" ht="15">
      <c r="E19" s="110" t="s">
        <v>170</v>
      </c>
      <c r="F19" s="177" t="s">
        <v>2371</v>
      </c>
      <c r="G19" s="65">
        <f>IF(SUM(H19,I19,)=2,1,0)</f>
        <v>1</v>
      </c>
      <c r="H19" s="65">
        <f>IF(AND('ф.1.9 Характеристика'!$I$16&gt;=10,'ф.1.9 Характеристика'!$I$16&lt;7500),1,0)</f>
        <v>1</v>
      </c>
      <c r="I19" s="65">
        <f>IF(OR('ф.1.9 Характеристика'!$I$18&gt;0.3,'ф.1.9 Характеристика'!$I$18=0.3),1,0)</f>
        <v>1</v>
      </c>
      <c r="J19" s="71" t="s">
        <v>2367</v>
      </c>
      <c r="K19" s="71" t="s">
        <v>2367</v>
      </c>
      <c r="L19" s="65">
        <f>IF(SUM(M19,N19,)=2,1,0)</f>
        <v>0</v>
      </c>
      <c r="M19" s="65">
        <f>IF(AND('ф.1.9 Характеристика'!$M$16&gt;=10,'ф.1.9 Характеристика'!$M$16&lt;7500),1,0)</f>
        <v>0</v>
      </c>
      <c r="N19" s="65">
        <f>IF(OR('ф.1.9 Характеристика'!$M$18&gt;0.3,'ф.1.9 Характеристика'!$M$18=0.3),1,0)</f>
        <v>0</v>
      </c>
      <c r="O19" s="71" t="s">
        <v>2367</v>
      </c>
      <c r="P19" s="71" t="s">
        <v>2367</v>
      </c>
      <c r="Q19" s="429">
        <v>2.33098</v>
      </c>
      <c r="R19" s="429">
        <v>0.21968</v>
      </c>
      <c r="S19" s="429">
        <v>0.3</v>
      </c>
      <c r="T19" s="429">
        <v>0.3</v>
      </c>
    </row>
    <row customHeight="1" ht="25.5">
      <c r="E20" s="110" t="s">
        <v>2040</v>
      </c>
      <c r="F20" s="177" t="s">
        <v>2372</v>
      </c>
      <c r="G20" s="65">
        <f>IF(SUM(H20,I20,J20,K20)=4,1,0)</f>
        <v>0</v>
      </c>
      <c r="H20" s="65">
        <f>IF(AND('ф.1.9 Характеристика'!$I$16&gt;=10,'ф.1.9 Характеристика'!$I$16&lt;7500),1,0)</f>
        <v>1</v>
      </c>
      <c r="I20" s="65">
        <f>IF('ф.1.9 Характеристика'!$I$18&lt;0.3,1,0)</f>
        <v>0</v>
      </c>
      <c r="J20" s="65">
        <f>IF('ф.1.9 Характеристика'!$L$18&lt;20,1,0)</f>
        <v>1</v>
      </c>
      <c r="K20" s="65">
        <f>IF('ф.1.9 Характеристика'!I19&lt;10000,1,0)</f>
        <v>1</v>
      </c>
      <c r="L20" s="65">
        <f>IF(SUM(M20,N20,O20,P20)=4,1,0)</f>
        <v>0</v>
      </c>
      <c r="M20" s="65">
        <f>IF(AND('ф.1.9 Характеристика'!$M$16&gt;=10,'ф.1.9 Характеристика'!$M$16&lt;7500),1,0)</f>
        <v>0</v>
      </c>
      <c r="N20" s="65">
        <f>IF('ф.1.9 Характеристика'!$M$18&lt;0.3,1,0)</f>
        <v>1</v>
      </c>
      <c r="O20" s="65">
        <f>IF('ф.1.9 Характеристика'!$P$18&lt;20,1,0)</f>
        <v>1</v>
      </c>
      <c r="P20" s="65">
        <f>IF('ф.1.9 Характеристика'!M19&lt;10000,1,0)</f>
        <v>1</v>
      </c>
      <c r="Q20" s="429">
        <v>4.50546</v>
      </c>
      <c r="R20" s="429">
        <v>0.28362</v>
      </c>
      <c r="S20" s="429">
        <v>0.3</v>
      </c>
      <c r="T20" s="429">
        <v>0.3</v>
      </c>
    </row>
    <row customHeight="1" ht="25.5">
      <c r="E21" s="110" t="s">
        <v>2046</v>
      </c>
      <c r="F21" s="177" t="s">
        <v>2373</v>
      </c>
      <c r="G21" s="65">
        <f>IF(SUM(H21,I21,J21,K21)=4,1,0)</f>
        <v>0</v>
      </c>
      <c r="H21" s="65">
        <f>IF(AND('ф.1.9 Характеристика'!$I$16&gt;=10,'ф.1.9 Характеристика'!$I$16&lt;7500),1,0)</f>
        <v>1</v>
      </c>
      <c r="I21" s="65">
        <f>IF('ф.1.9 Характеристика'!$I$18&lt;0.3,1,0)</f>
        <v>0</v>
      </c>
      <c r="J21" s="65">
        <f>IF('ф.1.9 Характеристика'!$L$18&lt;20,1,0)</f>
        <v>1</v>
      </c>
      <c r="K21" s="65">
        <f>IF('ф.1.9 Характеристика'!I19&gt;=10000,1,0)</f>
        <v>0</v>
      </c>
      <c r="L21" s="65">
        <f>IF(SUM(M21,N21,O21,P21)=4,1,0)</f>
        <v>0</v>
      </c>
      <c r="M21" s="65">
        <f>IF(AND('ф.1.9 Характеристика'!$M$16&gt;=10,'ф.1.9 Характеристика'!$M$16&lt;7500),1,0)</f>
        <v>0</v>
      </c>
      <c r="N21" s="65">
        <f>IF('ф.1.9 Характеристика'!$M$18&lt;0.3,1,0)</f>
        <v>1</v>
      </c>
      <c r="O21" s="65">
        <f>IF('ф.1.9 Характеристика'!$P$18&lt;20,1,0)</f>
        <v>1</v>
      </c>
      <c r="P21" s="65">
        <f>IF('ф.1.9 Характеристика'!M19&gt;=10000,1,0)</f>
        <v>0</v>
      </c>
      <c r="Q21" s="429">
        <v>6.11309</v>
      </c>
      <c r="R21" s="429">
        <v>0.1817</v>
      </c>
      <c r="S21" s="429">
        <v>0.3</v>
      </c>
      <c r="T21" s="429">
        <v>0.3</v>
      </c>
    </row>
    <row customHeight="1" ht="25.5">
      <c r="E22" s="110" t="s">
        <v>2257</v>
      </c>
      <c r="F22" s="177" t="s">
        <v>2374</v>
      </c>
      <c r="G22" s="65">
        <f>IF(SUM(H22,I22,J22)=3,1,0)</f>
        <v>0</v>
      </c>
      <c r="H22" s="65">
        <f>IF(AND('ф.1.9 Характеристика'!$I$16&gt;=10,'ф.1.9 Характеристика'!$I$16&lt;7500),1,0)</f>
        <v>1</v>
      </c>
      <c r="I22" s="65">
        <f>IF('ф.1.9 Характеристика'!$I$18&lt;0.3,1,0)</f>
        <v>0</v>
      </c>
      <c r="J22" s="65">
        <f>IF('ф.1.9 Характеристика'!$L$18&gt;=20,1,0)</f>
        <v>0</v>
      </c>
      <c r="K22" s="71" t="s">
        <v>2367</v>
      </c>
      <c r="L22" s="65">
        <f>IF(SUM(M22,N22,O22)=3,1,0)</f>
        <v>0</v>
      </c>
      <c r="M22" s="65">
        <f>IF(AND('ф.1.9 Характеристика'!$M$16&gt;=10,'ф.1.9 Характеристика'!$M$16&lt;7500),1,0)</f>
        <v>0</v>
      </c>
      <c r="N22" s="65">
        <f>IF('ф.1.9 Характеристика'!$M$18&lt;0.3,1,0)</f>
        <v>1</v>
      </c>
      <c r="O22" s="65">
        <f>IF('ф.1.9 Характеристика'!$P$18&gt;=20,1,0)</f>
        <v>0</v>
      </c>
      <c r="P22" s="71" t="s">
        <v>2367</v>
      </c>
      <c r="Q22" s="429">
        <v>5.85076</v>
      </c>
      <c r="R22" s="429">
        <v>0.18958</v>
      </c>
      <c r="S22" s="429">
        <v>0.3</v>
      </c>
      <c r="T22" s="429">
        <v>0.3</v>
      </c>
    </row>
    <row customHeight="1" ht="15">
      <c r="E23" s="110" t="s">
        <v>2259</v>
      </c>
      <c r="F23" s="177" t="s">
        <v>2375</v>
      </c>
      <c r="G23" s="65">
        <f>H23</f>
        <v>0</v>
      </c>
      <c r="H23" s="65">
        <f>IF('ф.1.9 Характеристика'!$I$16&lt;10,1,0)</f>
        <v>0</v>
      </c>
      <c r="I23" s="71" t="s">
        <v>2367</v>
      </c>
      <c r="J23" s="71" t="s">
        <v>2367</v>
      </c>
      <c r="K23" s="71" t="s">
        <v>2367</v>
      </c>
      <c r="L23" s="65">
        <f>M23</f>
        <v>1</v>
      </c>
      <c r="M23" s="65">
        <f>IF('ф.1.9 Характеристика'!$M$16&lt;10,1,0)</f>
        <v>1</v>
      </c>
      <c r="N23" s="71" t="s">
        <v>2367</v>
      </c>
      <c r="O23" s="71" t="s">
        <v>2367</v>
      </c>
      <c r="P23" s="71" t="s">
        <v>2367</v>
      </c>
      <c r="Q23" s="429">
        <v>1.30368</v>
      </c>
      <c r="R23" s="429">
        <v>0.19007</v>
      </c>
      <c r="S23" s="429">
        <v>0.3</v>
      </c>
      <c r="T23" s="429">
        <v>0.3</v>
      </c>
    </row>
    <row customHeight="1" ht="15">
      <c r="E24" s="421"/>
      <c r="F24" s="430"/>
      <c r="G24" s="430"/>
      <c r="H24" s="430"/>
      <c r="I24" s="430"/>
      <c r="J24" s="430"/>
      <c r="K24" s="430"/>
      <c r="L24" s="430"/>
      <c r="M24" s="430"/>
      <c r="N24" s="430"/>
      <c r="O24" s="430"/>
      <c r="P24" s="430"/>
      <c r="Q24" s="421"/>
      <c r="R24" s="431"/>
      <c r="S24" s="431"/>
      <c r="T24" s="431"/>
    </row>
    <row customHeight="1" ht="30">
      <c r="E25" s="420" t="s">
        <v>2376</v>
      </c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</row>
    <row customHeight="1" ht="5.25"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</row>
    <row customHeight="1" ht="40.5">
      <c r="E27" s="110" t="s">
        <v>2103</v>
      </c>
      <c r="F27" s="400" t="s">
        <v>2357</v>
      </c>
      <c r="G27" s="110" t="s">
        <v>2358</v>
      </c>
      <c r="H27" s="110" t="s">
        <v>2359</v>
      </c>
      <c r="I27" s="110" t="s">
        <v>2360</v>
      </c>
      <c r="J27" s="117"/>
      <c r="K27" s="117"/>
      <c r="L27" s="110" t="s">
        <v>2358</v>
      </c>
      <c r="M27" s="110" t="s">
        <v>2359</v>
      </c>
      <c r="N27" s="110" t="s">
        <v>2360</v>
      </c>
      <c r="O27" s="117"/>
      <c r="P27" s="117"/>
      <c r="Q27" s="110" t="s">
        <v>2363</v>
      </c>
      <c r="R27" s="110" t="s">
        <v>2364</v>
      </c>
      <c r="S27" s="110" t="s">
        <v>2365</v>
      </c>
      <c r="T27" s="110"/>
    </row>
    <row customHeight="1" ht="15">
      <c r="E28" s="110"/>
      <c r="F28" s="400"/>
      <c r="G28" s="110"/>
      <c r="H28" s="110"/>
      <c r="I28" s="110"/>
      <c r="J28" s="119"/>
      <c r="K28" s="119"/>
      <c r="L28" s="110"/>
      <c r="M28" s="110"/>
      <c r="N28" s="110"/>
      <c r="O28" s="119"/>
      <c r="P28" s="119"/>
      <c r="Q28" s="110"/>
      <c r="R28" s="110"/>
      <c r="S28" s="108" t="str">
        <f>IF(FIRST_PERIOD_IN_LT="","Не определено",FIRST_PERIOD_IN_LT)&amp;" год"</f>
        <v>2022 год</v>
      </c>
      <c r="T28" s="108" t="str">
        <f>IF(FIRST_PERIOD_IN_LT="","Не определено",FIRST_PERIOD_IN_LT+1)&amp;" год"</f>
        <v>2023 год</v>
      </c>
    </row>
    <row customHeight="1" ht="12">
      <c r="E29" s="427">
        <v>1</v>
      </c>
      <c r="F29" s="427">
        <v>2</v>
      </c>
      <c r="G29" s="427">
        <v>3</v>
      </c>
      <c r="H29" s="427">
        <v>4</v>
      </c>
      <c r="I29" s="427">
        <v>5</v>
      </c>
      <c r="J29" s="427">
        <v>6</v>
      </c>
      <c r="K29" s="427">
        <v>7</v>
      </c>
      <c r="L29" s="427"/>
      <c r="M29" s="427"/>
      <c r="N29" s="427"/>
      <c r="O29" s="427"/>
      <c r="P29" s="427"/>
      <c r="Q29" s="427">
        <v>8</v>
      </c>
      <c r="R29" s="427">
        <v>9</v>
      </c>
      <c r="S29" s="427">
        <v>10</v>
      </c>
      <c r="T29" s="427">
        <v>11</v>
      </c>
    </row>
    <row customHeight="1" ht="15">
      <c r="E30" s="110">
        <v>1</v>
      </c>
      <c r="F30" s="177" t="s">
        <v>2377</v>
      </c>
      <c r="G30" s="65">
        <f>IF(SUM(H30,I30,)=2,1,0)</f>
        <v>0</v>
      </c>
      <c r="H30" s="65">
        <f>IF('ф.1.9 Характеристика'!$I$16&gt;=7500,1,0)</f>
        <v>0</v>
      </c>
      <c r="I30" s="65">
        <f>IF('ф.1.9 Характеристика'!$I$18&lt;0.1,1,0)</f>
        <v>0</v>
      </c>
      <c r="J30" s="259"/>
      <c r="K30" s="259"/>
      <c r="L30" s="65">
        <f>IF(SUM(M30,N30,)=2,1,0)</f>
        <v>0</v>
      </c>
      <c r="M30" s="65">
        <f>IF('ф.1.9 Характеристика'!$M$16&gt;=7500,1,0)</f>
        <v>0</v>
      </c>
      <c r="N30" s="65">
        <f>IF('ф.1.9 Характеристика'!$M$18&lt;0.1,1,0)</f>
        <v>1</v>
      </c>
      <c r="O30" s="259"/>
      <c r="P30" s="259"/>
      <c r="Q30" s="429">
        <v>1.96744</v>
      </c>
      <c r="R30" s="429">
        <v>0.079</v>
      </c>
      <c r="S30" s="429">
        <v>0.3</v>
      </c>
      <c r="T30" s="429">
        <v>0.3</v>
      </c>
    </row>
    <row customHeight="1" ht="15">
      <c r="E31" s="110">
        <v>2</v>
      </c>
      <c r="F31" s="177" t="s">
        <v>2370</v>
      </c>
      <c r="G31" s="65">
        <f>IF(SUM(H31,I31,)=2,1,0)</f>
        <v>0</v>
      </c>
      <c r="H31" s="65">
        <f>IF('ф.1.9 Характеристика'!$I$16&gt;=7500,1,0)</f>
        <v>0</v>
      </c>
      <c r="I31" s="65">
        <f>IF(OR('ф.1.9 Характеристика'!$I$18&gt;0.1,'ф.1.9 Характеристика'!$I$18=0.1),1,0)</f>
        <v>1</v>
      </c>
      <c r="J31" s="259"/>
      <c r="K31" s="259"/>
      <c r="L31" s="65">
        <f>IF(SUM(M31,N31,)=2,1,0)</f>
        <v>0</v>
      </c>
      <c r="M31" s="65">
        <f>IF('ф.1.9 Характеристика'!$M$16&gt;=7500,1,0)</f>
        <v>0</v>
      </c>
      <c r="N31" s="65">
        <f>IF(OR('ф.1.9 Характеристика'!$M$18&gt;0.1,'ф.1.9 Характеристика'!$M$18=0.1),1,0)</f>
        <v>0</v>
      </c>
      <c r="O31" s="259"/>
      <c r="P31" s="259"/>
      <c r="Q31" s="429">
        <v>1.23355</v>
      </c>
      <c r="R31" s="429">
        <v>0.13948</v>
      </c>
      <c r="S31" s="429">
        <v>0.3</v>
      </c>
      <c r="T31" s="429">
        <v>0.3</v>
      </c>
    </row>
    <row customHeight="1" ht="15">
      <c r="E32" s="110" t="s">
        <v>165</v>
      </c>
      <c r="F32" s="177" t="s">
        <v>2378</v>
      </c>
      <c r="G32" s="65">
        <f>IF(SUM(H32,I32,)=2,1,0)</f>
        <v>0</v>
      </c>
      <c r="H32" s="65">
        <f>IF(AND('ф.1.9 Характеристика'!$I$16&gt;=3000,'ф.1.9 Характеристика'!$I$16&lt;7500),1,0)</f>
        <v>0</v>
      </c>
      <c r="I32" s="65">
        <f>IF('ф.1.9 Характеристика'!$I$18&lt;0.15,1,0)</f>
        <v>0</v>
      </c>
      <c r="J32" s="259"/>
      <c r="K32" s="259"/>
      <c r="L32" s="65">
        <f>IF(SUM(M32,N32,)=2,1,0)</f>
        <v>0</v>
      </c>
      <c r="M32" s="65">
        <f>IF(AND('ф.1.9 Характеристика'!$M$16&gt;=3000,'ф.1.9 Характеристика'!$M$16&lt;7500),1,0)</f>
        <v>0</v>
      </c>
      <c r="N32" s="65">
        <f>IF('ф.1.9 Характеристика'!$M$18&lt;0.15,1,0)</f>
        <v>1</v>
      </c>
      <c r="O32" s="259"/>
      <c r="P32" s="259"/>
      <c r="Q32" s="429">
        <v>1.78816</v>
      </c>
      <c r="R32" s="429">
        <v>0.14553</v>
      </c>
      <c r="S32" s="429">
        <v>0.3</v>
      </c>
      <c r="T32" s="429">
        <v>0.3</v>
      </c>
    </row>
    <row customHeight="1" ht="15">
      <c r="E33" s="110" t="s">
        <v>167</v>
      </c>
      <c r="F33" s="177" t="s">
        <v>2379</v>
      </c>
      <c r="G33" s="65">
        <f>IF(SUM(H33,I33,)=2,1,0)</f>
        <v>0</v>
      </c>
      <c r="H33" s="65">
        <f>IF(AND('ф.1.9 Характеристика'!$I$16&gt;=3000,'ф.1.9 Характеристика'!$I$16&lt;7500),1,0)</f>
        <v>0</v>
      </c>
      <c r="I33" s="65">
        <f>IF(OR('ф.1.9 Характеристика'!$I$18&gt;0.15,'ф.1.9 Характеристика'!$I$18=0.15),1,0)</f>
        <v>1</v>
      </c>
      <c r="J33" s="259"/>
      <c r="K33" s="259"/>
      <c r="L33" s="65">
        <f>IF(SUM(M33,N33,)=2,1,0)</f>
        <v>0</v>
      </c>
      <c r="M33" s="65">
        <f>IF(AND('ф.1.9 Характеристика'!$M$16&gt;=3000,'ф.1.9 Характеристика'!$M$16&lt;7500),1,0)</f>
        <v>0</v>
      </c>
      <c r="N33" s="65">
        <f>IF(OR('ф.1.9 Характеристика'!$M$18&gt;0.15,'ф.1.9 Характеристика'!$M$18=0.15),1,0)</f>
        <v>0</v>
      </c>
      <c r="O33" s="259"/>
      <c r="P33" s="259"/>
      <c r="Q33" s="429">
        <v>0.75108</v>
      </c>
      <c r="R33" s="429">
        <v>0.17702</v>
      </c>
      <c r="S33" s="429">
        <v>0.3</v>
      </c>
      <c r="T33" s="429">
        <v>0.3</v>
      </c>
    </row>
    <row customHeight="1" ht="15">
      <c r="E34" s="110" t="s">
        <v>170</v>
      </c>
      <c r="F34" s="177" t="s">
        <v>2380</v>
      </c>
      <c r="G34" s="65">
        <f>IF(SUM(H34,I34,)=2,1,0)</f>
        <v>1</v>
      </c>
      <c r="H34" s="65">
        <f>IF(AND('ф.1.9 Характеристика'!$I$16&gt;=100,'ф.1.9 Характеристика'!$I$16&lt;3000),1,0)</f>
        <v>1</v>
      </c>
      <c r="I34" s="65">
        <f>IF(OR('ф.1.9 Характеристика'!$I$18&gt;0.35,'ф.1.9 Характеристика'!$I$18=0.35),1,0)</f>
        <v>1</v>
      </c>
      <c r="J34" s="259"/>
      <c r="K34" s="259"/>
      <c r="L34" s="65">
        <f>IF(SUM(M34,N34,)=2,1,0)</f>
        <v>0</v>
      </c>
      <c r="M34" s="65">
        <f>IF(AND('ф.1.9 Характеристика'!$M$16&gt;=100,'ф.1.9 Характеристика'!$M$16&lt;3000),1,0)</f>
        <v>0</v>
      </c>
      <c r="N34" s="65">
        <f>IF(OR('ф.1.9 Характеристика'!$M$18&gt;0.35,'ф.1.9 Характеристика'!$M$18=0.35),1,0)</f>
        <v>0</v>
      </c>
      <c r="O34" s="259"/>
      <c r="P34" s="259"/>
      <c r="Q34" s="429">
        <v>0.56439</v>
      </c>
      <c r="R34" s="429">
        <v>0.17379</v>
      </c>
      <c r="S34" s="429">
        <v>0.3</v>
      </c>
      <c r="T34" s="429">
        <v>0.3</v>
      </c>
    </row>
    <row customHeight="1" ht="15">
      <c r="E35" s="110" t="s">
        <v>2040</v>
      </c>
      <c r="F35" s="177" t="s">
        <v>2381</v>
      </c>
      <c r="G35" s="65">
        <f>IF(SUM(H35,I35,)=2,1,0)</f>
        <v>0</v>
      </c>
      <c r="H35" s="65">
        <f>IF(AND('ф.1.9 Характеристика'!$I$16&gt;=100,'ф.1.9 Характеристика'!$I$16&lt;3000),1,0)</f>
        <v>1</v>
      </c>
      <c r="I35" s="65">
        <f>IF('ф.1.9 Характеристика'!$I$18&lt;0.35,1,0)</f>
        <v>0</v>
      </c>
      <c r="J35" s="259"/>
      <c r="K35" s="259"/>
      <c r="L35" s="65">
        <f>IF(SUM(M35,N35,)=2,1,0)</f>
        <v>0</v>
      </c>
      <c r="M35" s="65">
        <f>IF(AND('ф.1.9 Характеристика'!$M$16&gt;=100,'ф.1.9 Характеристика'!$M$16&lt;3000),1,0)</f>
        <v>0</v>
      </c>
      <c r="N35" s="65">
        <f>IF('ф.1.9 Характеристика'!$M$18&lt;0.35,1,0)</f>
        <v>1</v>
      </c>
      <c r="O35" s="259"/>
      <c r="P35" s="259"/>
      <c r="Q35" s="429">
        <v>1.00795</v>
      </c>
      <c r="R35" s="429">
        <v>0.16107</v>
      </c>
      <c r="S35" s="429">
        <v>0.3</v>
      </c>
      <c r="T35" s="429">
        <v>0.3</v>
      </c>
    </row>
    <row customHeight="1" ht="15">
      <c r="E36" s="110" t="s">
        <v>2046</v>
      </c>
      <c r="F36" s="177" t="s">
        <v>2382</v>
      </c>
      <c r="G36" s="65">
        <f>H36</f>
        <v>0</v>
      </c>
      <c r="H36" s="65">
        <f>IF(AND('ф.1.9 Характеристика'!$I$16&gt;=10,'ф.1.9 Характеристика'!$I$16&lt;100),1,0)</f>
        <v>0</v>
      </c>
      <c r="I36" s="71" t="s">
        <v>2367</v>
      </c>
      <c r="J36" s="259"/>
      <c r="K36" s="259"/>
      <c r="L36" s="65">
        <f>M36</f>
        <v>0</v>
      </c>
      <c r="M36" s="65">
        <f>IF(AND('ф.1.9 Характеристика'!$M$16&gt;=10,'ф.1.9 Характеристика'!$M$16&lt;100),1,0)</f>
        <v>0</v>
      </c>
      <c r="N36" s="71" t="s">
        <v>2367</v>
      </c>
      <c r="O36" s="259"/>
      <c r="P36" s="259"/>
      <c r="Q36" s="429">
        <v>0.78503</v>
      </c>
      <c r="R36" s="429">
        <v>0.24091</v>
      </c>
      <c r="S36" s="429">
        <v>0.3</v>
      </c>
      <c r="T36" s="429">
        <v>0.3</v>
      </c>
    </row>
    <row customHeight="1" ht="15">
      <c r="E37" s="110" t="s">
        <v>2257</v>
      </c>
      <c r="F37" s="177" t="s">
        <v>2375</v>
      </c>
      <c r="G37" s="65">
        <f>H37</f>
        <v>0</v>
      </c>
      <c r="H37" s="65">
        <f>IF('ф.1.9 Характеристика'!$I$16&lt;10,1,0)</f>
        <v>0</v>
      </c>
      <c r="I37" s="71" t="s">
        <v>2367</v>
      </c>
      <c r="J37" s="259"/>
      <c r="K37" s="259"/>
      <c r="L37" s="65">
        <f>M37</f>
        <v>1</v>
      </c>
      <c r="M37" s="65">
        <f>IF('ф.1.9 Характеристика'!$M$16&lt;10,1,0)</f>
        <v>1</v>
      </c>
      <c r="N37" s="71" t="s">
        <v>2367</v>
      </c>
      <c r="O37" s="259"/>
      <c r="P37" s="259"/>
      <c r="Q37" s="429">
        <v>0.92642</v>
      </c>
      <c r="R37" s="429">
        <v>0.12407</v>
      </c>
      <c r="S37" s="429">
        <v>0.3</v>
      </c>
      <c r="T37" s="429">
        <v>0.3</v>
      </c>
    </row>
  </sheetData>
  <sheetProtection formatColumns="0" formatRows="0" insertRows="0" deleteColumns="0" deleteRows="0" sort="0" autoFilter="0" insertColumns="1"/>
  <mergeCells count="28">
    <mergeCell ref="E10:T10"/>
    <mergeCell ref="E12:E13"/>
    <mergeCell ref="F12:F13"/>
    <mergeCell ref="G12:G13"/>
    <mergeCell ref="H12:H13"/>
    <mergeCell ref="I12:I13"/>
    <mergeCell ref="J12:J13"/>
    <mergeCell ref="K12:K13"/>
    <mergeCell ref="Q12:Q13"/>
    <mergeCell ref="R12:R13"/>
    <mergeCell ref="L12:P12"/>
    <mergeCell ref="S12:T12"/>
    <mergeCell ref="E25:T25"/>
    <mergeCell ref="E27:E28"/>
    <mergeCell ref="F27:F28"/>
    <mergeCell ref="G27:G28"/>
    <mergeCell ref="H27:H28"/>
    <mergeCell ref="I27:I28"/>
    <mergeCell ref="J27:J28"/>
    <mergeCell ref="K27:K28"/>
    <mergeCell ref="Q27:Q28"/>
    <mergeCell ref="L27:L28"/>
    <mergeCell ref="M27:M28"/>
    <mergeCell ref="N27:N28"/>
    <mergeCell ref="O27:O28"/>
    <mergeCell ref="P27:P28"/>
    <mergeCell ref="R27:R28"/>
    <mergeCell ref="S27:T27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3763333-1522-8231-F5F2-A95FA7B623EA}" mc:Ignorable="x14ac xr xr2 xr3">
  <sheetPr>
    <tabColor theme="3" tint="0.8"/>
    <pageSetUpPr fitToPage="1"/>
  </sheetPr>
  <dimension ref="A1:AC29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4" width="15.7109375" hidden="1" customWidth="1"/>
    <col min="5" max="5" width="3.7109375" customWidth="1"/>
    <col min="6" max="6" width="8.140625" customWidth="1"/>
    <col min="7" max="7" width="76.57421875" customWidth="1"/>
    <col min="8" max="8" width="36.421875" customWidth="1"/>
    <col min="9" max="9" width="37.421875" customWidth="1"/>
  </cols>
  <sheetData>
    <row customHeight="1" ht="13.5" hidden="1"/>
    <row customHeight="1" ht="13.5" hidden="1"/>
    <row customHeight="1" ht="13.5" hidden="1"/>
    <row customHeight="1" ht="13.5" hidden="1"/>
    <row customHeight="1" ht="13.5" hidden="1"/>
    <row customHeight="1" ht="13.5" hidden="1"/>
    <row customHeight="1" ht="13.5" hidden="1"/>
    <row customHeight="1" ht="13.5" hidden="1"/>
    <row customHeight="1" ht="13.5"/>
    <row customHeight="1" ht="25.5">
      <c r="F10" s="189" t="s">
        <v>2001</v>
      </c>
      <c r="G10" s="189"/>
      <c r="H10" s="190"/>
      <c r="I10" s="190"/>
    </row>
    <row customHeight="1" ht="5.25">
      <c r="G11" s="191"/>
      <c r="H11" s="191"/>
    </row>
    <row customHeight="1" ht="24">
      <c r="A12" s="192"/>
      <c r="B12" s="193"/>
      <c r="C12" s="193"/>
      <c r="D12" s="193"/>
      <c r="E12" s="193"/>
      <c r="F12" s="194" t="s">
        <v>2103</v>
      </c>
      <c r="G12" s="195" t="s">
        <v>2346</v>
      </c>
      <c r="H12" s="196" t="s">
        <v>2383</v>
      </c>
      <c r="I12" s="196" t="s">
        <v>2384</v>
      </c>
      <c r="J12" s="197"/>
      <c r="K12" s="197"/>
      <c r="L12" s="193"/>
      <c r="M12" s="197"/>
      <c r="N12" s="197"/>
      <c r="O12" s="197"/>
      <c r="P12" s="197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</row>
    <row customHeight="1" ht="5.25">
      <c r="A13" s="192"/>
      <c r="B13" s="193"/>
      <c r="C13" s="193"/>
      <c r="D13" s="193"/>
      <c r="E13" s="193"/>
      <c r="F13" s="198">
        <v>0</v>
      </c>
      <c r="G13" s="199"/>
      <c r="H13" s="200"/>
      <c r="I13" s="201"/>
      <c r="J13" s="197"/>
      <c r="K13" s="197"/>
      <c r="L13" s="193"/>
      <c r="M13" s="197"/>
      <c r="N13" s="197"/>
      <c r="O13" s="197"/>
      <c r="P13" s="197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</row>
    <row customHeight="1" ht="15" hidden="1">
      <c r="A14" s="73">
        <f>region_name="Красноярский край"</f>
        <v>0</v>
      </c>
      <c r="B14" s="202"/>
      <c r="C14" s="202"/>
      <c r="D14" s="202"/>
      <c r="E14" s="203"/>
      <c r="F14" s="204" t="s">
        <v>45</v>
      </c>
      <c r="G14" s="205" t="s">
        <v>2385</v>
      </c>
      <c r="H14" s="206"/>
      <c r="I14" s="207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8"/>
    </row>
    <row customHeight="1" ht="26.25" hidden="1">
      <c r="A15" s="73">
        <f>region_name="Красноярский край"</f>
        <v>0</v>
      </c>
      <c r="B15" s="202"/>
      <c r="C15" s="202"/>
      <c r="D15" s="202"/>
      <c r="E15" s="203"/>
      <c r="F15" s="204" t="s">
        <v>2026</v>
      </c>
      <c r="G15" s="205" t="s">
        <v>2386</v>
      </c>
      <c r="H15" s="206"/>
      <c r="I15" s="207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8"/>
    </row>
    <row customHeight="1" ht="26.25" hidden="1">
      <c r="A16" s="73">
        <f>region_name="Красноярский край"</f>
        <v>0</v>
      </c>
      <c r="B16" s="202"/>
      <c r="C16" s="202"/>
      <c r="D16" s="202"/>
      <c r="E16" s="203"/>
      <c r="F16" s="204" t="s">
        <v>165</v>
      </c>
      <c r="G16" s="205" t="s">
        <v>2387</v>
      </c>
      <c r="H16" s="206"/>
      <c r="I16" s="207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8"/>
    </row>
    <row customHeight="1" ht="15" hidden="1">
      <c r="A17" s="73">
        <f>region_name="Красноярский край"</f>
        <v>0</v>
      </c>
      <c r="B17" s="202"/>
      <c r="C17" s="202"/>
      <c r="D17" s="202"/>
      <c r="E17" s="203"/>
      <c r="F17" s="204" t="s">
        <v>167</v>
      </c>
      <c r="G17" s="205" t="s">
        <v>2388</v>
      </c>
      <c r="H17" s="206"/>
      <c r="I17" s="207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8"/>
    </row>
    <row customHeight="1" ht="34.5" hidden="1">
      <c r="A18" s="73">
        <f>region_name="Красноярский край"</f>
        <v>0</v>
      </c>
      <c r="B18" s="202"/>
      <c r="C18" s="202"/>
      <c r="D18" s="202"/>
      <c r="E18" s="203"/>
      <c r="F18" s="204" t="s">
        <v>170</v>
      </c>
      <c r="G18" s="205" t="s">
        <v>2389</v>
      </c>
      <c r="H18" s="206"/>
      <c r="I18" s="207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8"/>
    </row>
    <row customHeight="1" ht="26.25" hidden="1">
      <c r="A19" s="73">
        <f>region_name="Красноярский край"</f>
        <v>0</v>
      </c>
      <c r="B19" s="202"/>
      <c r="C19" s="202"/>
      <c r="D19" s="202"/>
      <c r="E19" s="203"/>
      <c r="F19" s="204" t="s">
        <v>2040</v>
      </c>
      <c r="G19" s="205" t="s">
        <v>2390</v>
      </c>
      <c r="H19" s="206"/>
      <c r="I19" s="207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8"/>
    </row>
    <row customHeight="1" ht="15" hidden="1">
      <c r="A20" s="73">
        <f>region_name="Красноярский край"</f>
        <v>0</v>
      </c>
      <c r="B20" s="202"/>
      <c r="C20" s="202"/>
      <c r="D20" s="202"/>
      <c r="E20" s="203"/>
      <c r="F20" s="204">
        <f>IF(region_name="Красноярский край",7,0)</f>
        <v>0</v>
      </c>
      <c r="G20" s="205" t="s">
        <v>2391</v>
      </c>
      <c r="H20" s="209"/>
      <c r="I20" s="207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202"/>
      <c r="AA20" s="202"/>
      <c r="AB20" s="202"/>
      <c r="AC20" s="208"/>
    </row>
    <row customHeight="1" ht="15">
      <c r="F21" s="210"/>
      <c r="G21" s="211" t="s">
        <v>2392</v>
      </c>
      <c r="H21" s="211"/>
      <c r="I21" s="212"/>
      <c r="J21" s="197"/>
      <c r="K21" s="197"/>
      <c r="L21" s="193"/>
      <c r="M21" s="197"/>
      <c r="N21" s="197"/>
      <c r="O21" s="197"/>
      <c r="P21" s="197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</row>
    <row customHeight="1" ht="13.5">
      <c r="K22" s="197"/>
      <c r="L22" s="193"/>
      <c r="M22" s="197"/>
      <c r="N22" s="197"/>
      <c r="O22" s="197"/>
      <c r="P22" s="197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</row>
    <row customHeight="1" ht="0.75">
      <c r="E23" s="213"/>
      <c r="F23" s="213"/>
      <c r="G23" s="213"/>
      <c r="H23" s="213"/>
      <c r="I23" s="213"/>
      <c r="J23" s="213"/>
      <c r="K23" s="197"/>
      <c r="L23" s="193"/>
      <c r="M23" s="197"/>
      <c r="N23" s="197"/>
      <c r="O23" s="197"/>
      <c r="P23" s="197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</row>
    <row customHeight="1" ht="13.5">
      <c r="K24" s="197"/>
      <c r="L24" s="193"/>
      <c r="M24" s="197"/>
      <c r="N24" s="197"/>
      <c r="O24" s="197"/>
      <c r="P24" s="197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</row>
    <row customHeight="1" ht="13.5"/>
    <row customHeight="1" ht="0.75">
      <c r="E26" s="213"/>
      <c r="F26" s="213"/>
      <c r="G26" s="213"/>
      <c r="H26" s="213"/>
      <c r="I26" s="213"/>
      <c r="J26" s="213"/>
    </row>
    <row customHeight="1" ht="13.5">
      <c r="K27" s="214"/>
      <c r="L27" s="214"/>
      <c r="M27" s="214"/>
      <c r="N27" s="214"/>
      <c r="O27" s="214"/>
      <c r="P27" s="214"/>
    </row>
    <row r="29" customHeight="1" ht="27">
      <c r="F29" s="215"/>
      <c r="G29" s="215"/>
      <c r="H29" s="215"/>
    </row>
  </sheetData>
  <sheetProtection formatColumns="0" formatRows="0" insertRows="0" deleteColumns="0" deleteRows="0" sort="0" autoFilter="0" insertColumns="1"/>
  <mergeCells count="3">
    <mergeCell ref="F10:G10"/>
    <mergeCell ref="G11:H11"/>
    <mergeCell ref="F29:H29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G14 G15 G16 G17 G18 G19 G20">
      <formula1>900</formula1>
    </dataValidation>
    <dataValidation type="list" allowBlank="1" showInputMessage="1" showErrorMessage="1" errorTitle="Ошибка" sqref="H14 H15 H16 H17 H18 H19 H20">
      <formula1>doc_list</formula1>
    </dataValidation>
    <dataValidation type="textLength" operator="lessThanOrEqual" allowBlank="1" showInputMessage="1" showErrorMessage="1" errorTitle="Ошибка" error="Допускается ввод не более 900 символов!" sqref="I14 I15 I16 I17 I18 I19 I20">
      <formula1>900</formula1>
    </dataValidation>
  </dataValidations>
  <pageMargins left="0.25" right="0.25" top="0.75" bottom="0.75" header="0.30" footer="0.30"/>
  <pageSetup paperSize="9" scale="32" fitToHeight="0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F1CAC9E-B874-AAAF-F888-D7AF5B6D060F}" mc:Ignorable="x14ac xr xr2 xr3">
  <sheetPr>
    <tabColor theme="0" tint="-0.05"/>
  </sheetPr>
  <dimension ref="A1:AC16"/>
  <sheetViews>
    <sheetView topLeftCell="A1" showGridLines="0" showRowColHeaders="0" workbookViewId="0">
      <selection activeCell="A1" sqref="A1"/>
    </sheetView>
  </sheetViews>
  <sheetFormatPr defaultColWidth="9.140625" customHeight="1" defaultRowHeight="14.25"/>
  <cols>
    <col min="1" max="1" width="3.28125" customWidth="1"/>
    <col min="2" max="2" width="8.7109375" customWidth="1"/>
    <col min="3" max="3" width="12.28125" customWidth="1"/>
    <col min="4" max="25" width="5.7109375" customWidth="1"/>
  </cols>
  <sheetData>
    <row customHeight="1" ht="10.5">
      <c r="A1" s="12"/>
      <c r="AA1" s="13" t="s">
        <v>228</v>
      </c>
    </row>
    <row customHeight="1" ht="16.5">
      <c r="B2" s="14" t="s">
        <v>229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5"/>
      <c r="R2" s="15"/>
      <c r="S2" s="15"/>
      <c r="T2" s="15"/>
      <c r="U2" s="15"/>
      <c r="V2" s="16"/>
      <c r="W2" s="15"/>
      <c r="X2" s="15"/>
    </row>
    <row customHeight="1" ht="18">
      <c r="B3" s="17" t="s">
        <v>230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6"/>
      <c r="R3" s="16"/>
      <c r="S3" s="15"/>
      <c r="T3" s="15"/>
      <c r="U3" s="15"/>
      <c r="V3" s="16"/>
      <c r="W3" s="16"/>
      <c r="X3" s="16"/>
      <c r="Y3" s="16"/>
    </row>
    <row customHeight="1" ht="6">
      <c r="B4" s="18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customHeight="1" ht="32.25">
      <c r="A5" s="19"/>
      <c r="B5" s="20" t="s">
        <v>231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2"/>
      <c r="Z5" s="19"/>
      <c r="AB5" s="19"/>
      <c r="AC5" s="19"/>
    </row>
    <row customHeight="1" ht="6">
      <c r="A6" s="23"/>
      <c r="B6" s="24" t="s">
        <v>232</v>
      </c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  <c r="Z6" s="28"/>
      <c r="AA6" s="29"/>
      <c r="AB6" s="29"/>
      <c r="AC6" s="29"/>
    </row>
    <row customHeight="1" ht="21">
      <c r="A7" s="23"/>
      <c r="B7" s="24"/>
      <c r="C7" s="25"/>
      <c r="D7" s="26"/>
      <c r="E7" s="26"/>
      <c r="F7" s="30"/>
      <c r="G7" s="30"/>
      <c r="H7" s="30"/>
      <c r="I7" s="30"/>
      <c r="J7" s="30"/>
      <c r="K7" s="30"/>
      <c r="L7" s="30"/>
      <c r="M7" s="30"/>
      <c r="N7" s="30"/>
      <c r="O7" s="26"/>
      <c r="P7" s="30"/>
      <c r="Q7" s="30"/>
      <c r="R7" s="30"/>
      <c r="S7" s="30"/>
      <c r="T7" s="30"/>
      <c r="U7" s="30"/>
      <c r="V7" s="30"/>
      <c r="W7" s="30"/>
      <c r="X7" s="30"/>
      <c r="Y7" s="27"/>
      <c r="Z7" s="28"/>
      <c r="AA7" s="29"/>
      <c r="AB7" s="29"/>
      <c r="AC7" s="29"/>
    </row>
    <row customHeight="1" ht="15">
      <c r="A8" s="23"/>
      <c r="B8" s="24"/>
      <c r="C8" s="25"/>
      <c r="D8" s="31"/>
      <c r="E8" s="32" t="s">
        <v>233</v>
      </c>
      <c r="F8" s="33" t="s">
        <v>234</v>
      </c>
      <c r="G8" s="34"/>
      <c r="H8" s="34"/>
      <c r="I8" s="34"/>
      <c r="J8" s="34"/>
      <c r="K8" s="34"/>
      <c r="L8" s="34"/>
      <c r="M8" s="34"/>
      <c r="N8" s="31"/>
      <c r="O8" s="35" t="s">
        <v>233</v>
      </c>
      <c r="P8" s="36" t="s">
        <v>235</v>
      </c>
      <c r="Q8" s="37"/>
      <c r="R8" s="37"/>
      <c r="S8" s="37"/>
      <c r="T8" s="37"/>
      <c r="U8" s="37"/>
      <c r="V8" s="37"/>
      <c r="W8" s="37"/>
      <c r="X8" s="37"/>
      <c r="Y8" s="27"/>
      <c r="Z8" s="28"/>
      <c r="AA8" s="29"/>
      <c r="AB8" s="29"/>
      <c r="AC8" s="29"/>
    </row>
    <row customHeight="1" ht="15">
      <c r="A9" s="23"/>
      <c r="B9" s="24"/>
      <c r="C9" s="25"/>
      <c r="D9" s="31"/>
      <c r="E9" s="38" t="s">
        <v>233</v>
      </c>
      <c r="F9" s="33" t="s">
        <v>236</v>
      </c>
      <c r="G9" s="34"/>
      <c r="H9" s="34"/>
      <c r="I9" s="34"/>
      <c r="J9" s="34"/>
      <c r="K9" s="34"/>
      <c r="L9" s="34"/>
      <c r="M9" s="34"/>
      <c r="N9" s="31"/>
      <c r="O9" s="39" t="s">
        <v>233</v>
      </c>
      <c r="P9" s="36" t="s">
        <v>237</v>
      </c>
      <c r="Q9" s="37"/>
      <c r="R9" s="37"/>
      <c r="S9" s="37"/>
      <c r="T9" s="37"/>
      <c r="U9" s="37"/>
      <c r="V9" s="37"/>
      <c r="W9" s="37"/>
      <c r="X9" s="37"/>
      <c r="Y9" s="27"/>
      <c r="Z9" s="28"/>
      <c r="AA9" s="29"/>
      <c r="AB9" s="29"/>
      <c r="AC9" s="29"/>
    </row>
    <row customHeight="1" ht="21">
      <c r="A10" s="23"/>
      <c r="B10" s="24"/>
      <c r="C10" s="40"/>
      <c r="D10" s="41"/>
      <c r="E10" s="42"/>
      <c r="F10" s="30"/>
      <c r="G10" s="30"/>
      <c r="H10" s="30"/>
      <c r="I10" s="30"/>
      <c r="J10" s="30"/>
      <c r="K10" s="30"/>
      <c r="L10" s="30"/>
      <c r="M10" s="30"/>
      <c r="N10" s="30"/>
      <c r="O10" s="42"/>
      <c r="P10" s="30"/>
      <c r="Q10" s="30"/>
      <c r="R10" s="30"/>
      <c r="S10" s="30"/>
      <c r="T10" s="30"/>
      <c r="U10" s="30"/>
      <c r="V10" s="30"/>
      <c r="W10" s="30"/>
      <c r="X10" s="30"/>
      <c r="Y10" s="27"/>
      <c r="Z10" s="28"/>
      <c r="AA10" s="29"/>
      <c r="AB10" s="29"/>
      <c r="AC10" s="29"/>
    </row>
    <row customHeight="1" ht="6">
      <c r="A11" s="23"/>
      <c r="B11" s="43" t="s">
        <v>238</v>
      </c>
      <c r="C11" s="44"/>
      <c r="D11" s="31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27"/>
      <c r="Z11" s="28"/>
      <c r="AA11" s="29"/>
      <c r="AB11" s="29"/>
      <c r="AC11" s="29"/>
    </row>
    <row customHeight="1" ht="72">
      <c r="A12" s="23"/>
      <c r="B12" s="24"/>
      <c r="C12" s="40"/>
      <c r="D12" s="46"/>
      <c r="E12" s="34" t="s">
        <v>239</v>
      </c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27"/>
      <c r="Z12" s="28"/>
      <c r="AA12" s="29"/>
      <c r="AB12" s="29"/>
      <c r="AC12" s="29"/>
    </row>
    <row customHeight="1" ht="6">
      <c r="A13" s="23"/>
      <c r="B13" s="43" t="s">
        <v>240</v>
      </c>
      <c r="C13" s="44"/>
      <c r="D13" s="26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27"/>
      <c r="Z13" s="28"/>
      <c r="AA13" s="29"/>
      <c r="AB13" s="29"/>
      <c r="AC13" s="29"/>
    </row>
    <row customHeight="1" ht="66">
      <c r="A14" s="23"/>
      <c r="B14" s="24"/>
      <c r="C14" s="25"/>
      <c r="D14" s="31"/>
      <c r="E14" s="47" t="s">
        <v>241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27"/>
      <c r="Z14" s="28"/>
      <c r="AA14" s="29"/>
      <c r="AB14" s="29"/>
      <c r="AC14" s="29"/>
    </row>
    <row customHeight="1" ht="6">
      <c r="A15" s="23"/>
      <c r="B15" s="48"/>
      <c r="C15" s="49"/>
      <c r="D15" s="50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2"/>
      <c r="Z15" s="28"/>
      <c r="AA15" s="53"/>
      <c r="AB15" s="29"/>
      <c r="AC15" s="29"/>
    </row>
    <row customHeight="1" ht="102">
      <c r="B16" s="47" t="str">
        <f>"Правообладатель шаблона - ООО «Платформа» (ОГРН 1147746709153). "&amp;IF(region_name="","","
Данный шаблон предоставлен в использование исключительно для сбора информации с регулируемых организаций на территории субъекта РФ: "&amp;region_name&amp;". Распространение, передача настоящего шаблона государственным органам и/или регулируемым организациям и иным лицам, осуществляющим деятельность на территории других субъектов Российской Федерации, "&amp;"равно как и любое иное использование данного шаблона такими лицами запрещены и признаются нарушением исключительного права правообладателя шаблона "&amp;"и являются основанием для привлечения к гражданской и административной ответственности в соответствии с законодательством Российской Федерации.")</f>
        <v>Правообладатель шаблона - ООО «Платформа» (ОГРН 1147746709153). 
Данный шаблон предоставлен в использование исключительно для сбора информации с регулируемых организаций на территории субъекта РФ: Омская область. Распространение, передача настоящего шаблона государственным органам и/или регулируемым организациям и иным лицам, осуществляющим деятельность на территории других субъектов Российской Федерации, равно как и любое иное использование данного шаблона такими лицами запрещены и признаются нарушением исключительного права правообладателя шаблона и являются основанием для привлечения к гражданской и административной ответственности в соответствии с законодательством Российской Федерации.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</row>
  </sheetData>
  <sheetProtection formatColumns="0" formatRows="0" insertRows="0" deleteColumns="0" deleteRows="0" sort="0" autoFilter="0" insertColumns="1"/>
  <mergeCells count="13">
    <mergeCell ref="B2:P2"/>
    <mergeCell ref="B3:P3"/>
    <mergeCell ref="B5:Y5"/>
    <mergeCell ref="B6:C10"/>
    <mergeCell ref="F8:M8"/>
    <mergeCell ref="P8:X8"/>
    <mergeCell ref="F9:M9"/>
    <mergeCell ref="P9:X9"/>
    <mergeCell ref="B11:C12"/>
    <mergeCell ref="E12:X12"/>
    <mergeCell ref="B13:C15"/>
    <mergeCell ref="E14:X14"/>
    <mergeCell ref="B16:Y16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3E6637F-0EB8-0B8A-D123-F691FCFACAA1}" mc:Ignorable="x14ac xr xr2 xr3">
  <sheetPr>
    <tabColor rgb="FFFFCC99"/>
  </sheetPr>
  <dimension ref="A1:E148"/>
  <sheetViews>
    <sheetView topLeftCell="A1" showGridLines="0" workbookViewId="0">
      <selection activeCell="A1" sqref="A1"/>
    </sheetView>
  </sheetViews>
  <sheetFormatPr defaultColWidth="9.140625" customHeight="1" defaultRowHeight="11.25"/>
  <sheetData>
    <row customHeight="1" ht="11.25">
      <c r="A1" s="0" t="s">
        <v>242</v>
      </c>
      <c r="B1" s="0" t="s">
        <v>243</v>
      </c>
      <c r="C1" s="0" t="s">
        <v>244</v>
      </c>
      <c r="D1" s="0" t="s">
        <v>242</v>
      </c>
      <c r="E1" s="0" t="s">
        <v>245</v>
      </c>
    </row>
    <row customHeight="1" ht="11.25">
      <c r="A2" s="0" t="s">
        <v>246</v>
      </c>
      <c r="B2" s="0" t="s">
        <v>246</v>
      </c>
      <c r="C2" s="0" t="s">
        <v>247</v>
      </c>
      <c r="D2" s="0" t="s">
        <v>246</v>
      </c>
      <c r="E2" s="0" t="s">
        <v>248</v>
      </c>
    </row>
    <row customHeight="1" ht="11.25">
      <c r="A3" s="0" t="s">
        <v>246</v>
      </c>
      <c r="B3" s="0" t="s">
        <v>249</v>
      </c>
      <c r="C3" s="0" t="s">
        <v>250</v>
      </c>
    </row>
    <row customHeight="1" ht="11.25">
      <c r="A4" s="0" t="s">
        <v>246</v>
      </c>
      <c r="B4" s="0" t="s">
        <v>251</v>
      </c>
      <c r="C4" s="0" t="s">
        <v>252</v>
      </c>
    </row>
    <row customHeight="1" ht="11.25">
      <c r="A5" s="0" t="s">
        <v>246</v>
      </c>
      <c r="B5" s="0" t="s">
        <v>253</v>
      </c>
      <c r="C5" s="0" t="s">
        <v>254</v>
      </c>
    </row>
    <row customHeight="1" ht="11.25">
      <c r="A6" s="0" t="s">
        <v>246</v>
      </c>
      <c r="B6" s="0" t="s">
        <v>255</v>
      </c>
      <c r="C6" s="0" t="s">
        <v>256</v>
      </c>
    </row>
    <row customHeight="1" ht="11.25">
      <c r="A7" s="0" t="s">
        <v>246</v>
      </c>
      <c r="B7" s="0" t="s">
        <v>257</v>
      </c>
      <c r="C7" s="0" t="s">
        <v>258</v>
      </c>
    </row>
    <row customHeight="1" ht="11.25">
      <c r="A8" s="0" t="s">
        <v>246</v>
      </c>
      <c r="B8" s="0" t="s">
        <v>259</v>
      </c>
      <c r="C8" s="0" t="s">
        <v>260</v>
      </c>
    </row>
    <row customHeight="1" ht="11.25">
      <c r="A9" s="0" t="s">
        <v>246</v>
      </c>
      <c r="B9" s="0" t="s">
        <v>261</v>
      </c>
      <c r="C9" s="0" t="s">
        <v>262</v>
      </c>
    </row>
    <row customHeight="1" ht="11.25">
      <c r="A10" s="0" t="s">
        <v>246</v>
      </c>
      <c r="B10" s="0" t="s">
        <v>263</v>
      </c>
      <c r="C10" s="0" t="s">
        <v>264</v>
      </c>
    </row>
    <row customHeight="1" ht="11.25">
      <c r="A11" s="0" t="s">
        <v>246</v>
      </c>
      <c r="B11" s="0" t="s">
        <v>265</v>
      </c>
      <c r="C11" s="0" t="s">
        <v>266</v>
      </c>
    </row>
    <row customHeight="1" ht="11.25">
      <c r="A12" s="0" t="s">
        <v>246</v>
      </c>
      <c r="B12" s="0" t="s">
        <v>267</v>
      </c>
      <c r="C12" s="0" t="s">
        <v>268</v>
      </c>
    </row>
    <row customHeight="1" ht="11.25">
      <c r="A13" s="0" t="s">
        <v>246</v>
      </c>
      <c r="B13" s="0" t="s">
        <v>269</v>
      </c>
      <c r="C13" s="0" t="s">
        <v>270</v>
      </c>
    </row>
    <row customHeight="1" ht="11.25">
      <c r="A14" s="0" t="s">
        <v>246</v>
      </c>
      <c r="B14" s="0" t="s">
        <v>271</v>
      </c>
      <c r="C14" s="0" t="s">
        <v>272</v>
      </c>
    </row>
    <row customHeight="1" ht="11.25">
      <c r="A15" s="0" t="s">
        <v>246</v>
      </c>
      <c r="B15" s="0" t="s">
        <v>273</v>
      </c>
      <c r="C15" s="0" t="s">
        <v>274</v>
      </c>
    </row>
    <row customHeight="1" ht="11.25">
      <c r="A16" s="0" t="s">
        <v>246</v>
      </c>
      <c r="B16" s="0" t="s">
        <v>275</v>
      </c>
      <c r="C16" s="0" t="s">
        <v>276</v>
      </c>
    </row>
    <row customHeight="1" ht="11.25">
      <c r="A17" s="0" t="s">
        <v>246</v>
      </c>
      <c r="B17" s="0" t="s">
        <v>277</v>
      </c>
      <c r="C17" s="0" t="s">
        <v>278</v>
      </c>
    </row>
    <row customHeight="1" ht="11.25">
      <c r="A18" s="0" t="s">
        <v>246</v>
      </c>
      <c r="B18" s="0" t="s">
        <v>279</v>
      </c>
      <c r="C18" s="0" t="s">
        <v>280</v>
      </c>
    </row>
    <row customHeight="1" ht="11.25">
      <c r="A19" s="0" t="s">
        <v>246</v>
      </c>
      <c r="B19" s="0" t="s">
        <v>281</v>
      </c>
      <c r="C19" s="0" t="s">
        <v>282</v>
      </c>
    </row>
    <row customHeight="1" ht="11.25">
      <c r="A20" s="0" t="s">
        <v>246</v>
      </c>
      <c r="B20" s="0" t="s">
        <v>283</v>
      </c>
      <c r="C20" s="0" t="s">
        <v>284</v>
      </c>
    </row>
    <row customHeight="1" ht="11.25">
      <c r="A21" s="0" t="s">
        <v>246</v>
      </c>
      <c r="B21" s="0" t="s">
        <v>285</v>
      </c>
      <c r="C21" s="0" t="s">
        <v>286</v>
      </c>
    </row>
    <row customHeight="1" ht="11.25">
      <c r="A22" s="0" t="s">
        <v>246</v>
      </c>
      <c r="B22" s="0" t="s">
        <v>287</v>
      </c>
      <c r="C22" s="0" t="s">
        <v>288</v>
      </c>
    </row>
    <row customHeight="1" ht="11.25">
      <c r="A23" s="0" t="s">
        <v>246</v>
      </c>
      <c r="B23" s="0" t="s">
        <v>289</v>
      </c>
      <c r="C23" s="0" t="s">
        <v>290</v>
      </c>
    </row>
    <row customHeight="1" ht="11.25">
      <c r="A24" s="0" t="s">
        <v>246</v>
      </c>
      <c r="B24" s="0" t="s">
        <v>291</v>
      </c>
      <c r="C24" s="0" t="s">
        <v>292</v>
      </c>
    </row>
    <row customHeight="1" ht="11.25">
      <c r="A25" s="0" t="s">
        <v>246</v>
      </c>
      <c r="B25" s="0" t="s">
        <v>293</v>
      </c>
      <c r="C25" s="0" t="s">
        <v>294</v>
      </c>
    </row>
    <row customHeight="1" ht="11.25">
      <c r="A26" s="0" t="s">
        <v>246</v>
      </c>
      <c r="B26" s="0" t="s">
        <v>295</v>
      </c>
      <c r="C26" s="0" t="s">
        <v>296</v>
      </c>
    </row>
    <row customHeight="1" ht="11.25">
      <c r="A27" s="0" t="s">
        <v>246</v>
      </c>
      <c r="B27" s="0" t="s">
        <v>297</v>
      </c>
      <c r="C27" s="0" t="s">
        <v>298</v>
      </c>
    </row>
    <row customHeight="1" ht="11.25">
      <c r="A28" s="0" t="s">
        <v>246</v>
      </c>
      <c r="B28" s="0" t="s">
        <v>299</v>
      </c>
      <c r="C28" s="0" t="s">
        <v>300</v>
      </c>
    </row>
    <row customHeight="1" ht="11.25">
      <c r="A29" s="0" t="s">
        <v>246</v>
      </c>
      <c r="B29" s="0" t="s">
        <v>301</v>
      </c>
      <c r="C29" s="0" t="s">
        <v>302</v>
      </c>
    </row>
    <row customHeight="1" ht="11.25">
      <c r="A30" s="0" t="s">
        <v>246</v>
      </c>
      <c r="B30" s="0" t="s">
        <v>303</v>
      </c>
      <c r="C30" s="0" t="s">
        <v>304</v>
      </c>
    </row>
    <row customHeight="1" ht="11.25">
      <c r="A31" s="0" t="s">
        <v>246</v>
      </c>
      <c r="B31" s="0" t="s">
        <v>305</v>
      </c>
      <c r="C31" s="0" t="s">
        <v>306</v>
      </c>
    </row>
    <row customHeight="1" ht="11.25">
      <c r="A32" s="0" t="s">
        <v>246</v>
      </c>
      <c r="B32" s="0" t="s">
        <v>307</v>
      </c>
      <c r="C32" s="0" t="s">
        <v>308</v>
      </c>
    </row>
    <row customHeight="1" ht="11.25">
      <c r="A33" s="0" t="s">
        <v>246</v>
      </c>
      <c r="B33" s="0" t="s">
        <v>309</v>
      </c>
      <c r="C33" s="0" t="s">
        <v>310</v>
      </c>
    </row>
    <row customHeight="1" ht="11.25">
      <c r="A34" s="0" t="s">
        <v>246</v>
      </c>
      <c r="B34" s="0" t="s">
        <v>311</v>
      </c>
      <c r="C34" s="0" t="s">
        <v>312</v>
      </c>
    </row>
    <row customHeight="1" ht="11.25">
      <c r="A35" s="0" t="s">
        <v>246</v>
      </c>
      <c r="B35" s="0" t="s">
        <v>313</v>
      </c>
      <c r="C35" s="0" t="s">
        <v>314</v>
      </c>
    </row>
    <row customHeight="1" ht="11.25">
      <c r="A36" s="0" t="s">
        <v>246</v>
      </c>
      <c r="B36" s="0" t="s">
        <v>315</v>
      </c>
      <c r="C36" s="0" t="s">
        <v>316</v>
      </c>
    </row>
    <row customHeight="1" ht="11.25">
      <c r="A37" s="0" t="s">
        <v>246</v>
      </c>
      <c r="B37" s="0" t="s">
        <v>317</v>
      </c>
      <c r="C37" s="0" t="s">
        <v>318</v>
      </c>
    </row>
    <row customHeight="1" ht="11.25">
      <c r="A38" s="0" t="s">
        <v>246</v>
      </c>
      <c r="B38" s="0" t="s">
        <v>319</v>
      </c>
      <c r="C38" s="0" t="s">
        <v>320</v>
      </c>
    </row>
    <row customHeight="1" ht="11.25">
      <c r="A39" s="0" t="s">
        <v>246</v>
      </c>
      <c r="B39" s="0" t="s">
        <v>321</v>
      </c>
      <c r="C39" s="0" t="s">
        <v>322</v>
      </c>
    </row>
    <row customHeight="1" ht="11.25">
      <c r="A40" s="0" t="s">
        <v>246</v>
      </c>
      <c r="B40" s="0" t="s">
        <v>323</v>
      </c>
      <c r="C40" s="0" t="s">
        <v>324</v>
      </c>
    </row>
    <row customHeight="1" ht="11.25">
      <c r="A41" s="0" t="s">
        <v>246</v>
      </c>
      <c r="B41" s="0" t="s">
        <v>325</v>
      </c>
      <c r="C41" s="0" t="s">
        <v>326</v>
      </c>
    </row>
    <row customHeight="1" ht="11.25">
      <c r="A42" s="0" t="s">
        <v>246</v>
      </c>
      <c r="B42" s="0" t="s">
        <v>327</v>
      </c>
      <c r="C42" s="0" t="s">
        <v>328</v>
      </c>
    </row>
    <row customHeight="1" ht="11.25">
      <c r="A43" s="0" t="s">
        <v>246</v>
      </c>
      <c r="B43" s="0" t="s">
        <v>329</v>
      </c>
      <c r="C43" s="0" t="s">
        <v>330</v>
      </c>
    </row>
    <row customHeight="1" ht="11.25">
      <c r="A44" s="0" t="s">
        <v>246</v>
      </c>
      <c r="B44" s="0" t="s">
        <v>331</v>
      </c>
      <c r="C44" s="0" t="s">
        <v>332</v>
      </c>
    </row>
    <row customHeight="1" ht="11.25">
      <c r="A45" s="0" t="s">
        <v>246</v>
      </c>
      <c r="B45" s="0" t="s">
        <v>333</v>
      </c>
      <c r="C45" s="0" t="s">
        <v>334</v>
      </c>
    </row>
    <row customHeight="1" ht="11.25">
      <c r="A46" s="0" t="s">
        <v>246</v>
      </c>
      <c r="B46" s="0" t="s">
        <v>335</v>
      </c>
      <c r="C46" s="0" t="s">
        <v>336</v>
      </c>
    </row>
    <row customHeight="1" ht="11.25">
      <c r="A47" s="0" t="s">
        <v>246</v>
      </c>
      <c r="B47" s="0" t="s">
        <v>337</v>
      </c>
      <c r="C47" s="0" t="s">
        <v>338</v>
      </c>
    </row>
    <row customHeight="1" ht="11.25">
      <c r="A48" s="0" t="s">
        <v>246</v>
      </c>
      <c r="B48" s="0" t="s">
        <v>339</v>
      </c>
      <c r="C48" s="0" t="s">
        <v>340</v>
      </c>
    </row>
    <row customHeight="1" ht="11.25">
      <c r="A49" s="0" t="s">
        <v>246</v>
      </c>
      <c r="B49" s="0" t="s">
        <v>341</v>
      </c>
      <c r="C49" s="0" t="s">
        <v>342</v>
      </c>
    </row>
    <row customHeight="1" ht="11.25">
      <c r="A50" s="0" t="s">
        <v>246</v>
      </c>
      <c r="B50" s="0" t="s">
        <v>343</v>
      </c>
      <c r="C50" s="0" t="s">
        <v>344</v>
      </c>
    </row>
    <row customHeight="1" ht="11.25">
      <c r="A51" s="0" t="s">
        <v>246</v>
      </c>
      <c r="B51" s="0" t="s">
        <v>345</v>
      </c>
      <c r="C51" s="0" t="s">
        <v>346</v>
      </c>
    </row>
    <row customHeight="1" ht="11.25">
      <c r="A52" s="0" t="s">
        <v>246</v>
      </c>
      <c r="B52" s="0" t="s">
        <v>347</v>
      </c>
      <c r="C52" s="0" t="s">
        <v>348</v>
      </c>
    </row>
    <row customHeight="1" ht="11.25">
      <c r="A53" s="0" t="s">
        <v>246</v>
      </c>
      <c r="B53" s="0" t="s">
        <v>349</v>
      </c>
      <c r="C53" s="0" t="s">
        <v>350</v>
      </c>
    </row>
    <row customHeight="1" ht="11.25">
      <c r="A54" s="0" t="s">
        <v>246</v>
      </c>
      <c r="B54" s="0" t="s">
        <v>351</v>
      </c>
      <c r="C54" s="0" t="s">
        <v>352</v>
      </c>
    </row>
    <row customHeight="1" ht="11.25">
      <c r="A55" s="0" t="s">
        <v>246</v>
      </c>
      <c r="B55" s="0" t="s">
        <v>353</v>
      </c>
      <c r="C55" s="0" t="s">
        <v>354</v>
      </c>
    </row>
    <row customHeight="1" ht="11.25">
      <c r="A56" s="0" t="s">
        <v>246</v>
      </c>
      <c r="B56" s="0" t="s">
        <v>355</v>
      </c>
      <c r="C56" s="0" t="s">
        <v>356</v>
      </c>
    </row>
    <row customHeight="1" ht="11.25">
      <c r="A57" s="0" t="s">
        <v>246</v>
      </c>
      <c r="B57" s="0" t="s">
        <v>357</v>
      </c>
      <c r="C57" s="0" t="s">
        <v>358</v>
      </c>
    </row>
    <row customHeight="1" ht="11.25">
      <c r="A58" s="0" t="s">
        <v>246</v>
      </c>
      <c r="B58" s="0" t="s">
        <v>359</v>
      </c>
      <c r="C58" s="0" t="s">
        <v>360</v>
      </c>
    </row>
    <row customHeight="1" ht="11.25">
      <c r="A59" s="0" t="s">
        <v>246</v>
      </c>
      <c r="B59" s="0" t="s">
        <v>361</v>
      </c>
      <c r="C59" s="0" t="s">
        <v>362</v>
      </c>
    </row>
    <row customHeight="1" ht="11.25">
      <c r="A60" s="0" t="s">
        <v>246</v>
      </c>
      <c r="B60" s="0" t="s">
        <v>363</v>
      </c>
      <c r="C60" s="0" t="s">
        <v>364</v>
      </c>
    </row>
    <row customHeight="1" ht="11.25">
      <c r="A61" s="0" t="s">
        <v>246</v>
      </c>
      <c r="B61" s="0" t="s">
        <v>365</v>
      </c>
      <c r="C61" s="0" t="s">
        <v>366</v>
      </c>
    </row>
    <row customHeight="1" ht="11.25">
      <c r="A62" s="0" t="s">
        <v>246</v>
      </c>
      <c r="B62" s="0" t="s">
        <v>367</v>
      </c>
      <c r="C62" s="0" t="s">
        <v>368</v>
      </c>
    </row>
    <row customHeight="1" ht="11.25">
      <c r="A63" s="0" t="s">
        <v>246</v>
      </c>
      <c r="B63" s="0" t="s">
        <v>369</v>
      </c>
      <c r="C63" s="0" t="s">
        <v>370</v>
      </c>
    </row>
    <row customHeight="1" ht="11.25">
      <c r="A64" s="0" t="s">
        <v>246</v>
      </c>
      <c r="B64" s="0" t="s">
        <v>371</v>
      </c>
      <c r="C64" s="0" t="s">
        <v>372</v>
      </c>
    </row>
    <row customHeight="1" ht="11.25">
      <c r="A65" s="0" t="s">
        <v>246</v>
      </c>
      <c r="B65" s="0" t="s">
        <v>373</v>
      </c>
      <c r="C65" s="0" t="s">
        <v>374</v>
      </c>
    </row>
    <row customHeight="1" ht="11.25">
      <c r="A66" s="0" t="s">
        <v>246</v>
      </c>
      <c r="B66" s="0" t="s">
        <v>375</v>
      </c>
      <c r="C66" s="0" t="s">
        <v>376</v>
      </c>
    </row>
    <row customHeight="1" ht="11.25">
      <c r="A67" s="0" t="s">
        <v>246</v>
      </c>
      <c r="B67" s="0" t="s">
        <v>377</v>
      </c>
      <c r="C67" s="0" t="s">
        <v>378</v>
      </c>
    </row>
    <row customHeight="1" ht="11.25">
      <c r="A68" s="0" t="s">
        <v>246</v>
      </c>
      <c r="B68" s="0" t="s">
        <v>379</v>
      </c>
      <c r="C68" s="0" t="s">
        <v>380</v>
      </c>
    </row>
    <row customHeight="1" ht="11.25">
      <c r="A69" s="0" t="s">
        <v>246</v>
      </c>
      <c r="B69" s="0" t="s">
        <v>381</v>
      </c>
      <c r="C69" s="0" t="s">
        <v>382</v>
      </c>
    </row>
    <row customHeight="1" ht="11.25">
      <c r="A70" s="0" t="s">
        <v>246</v>
      </c>
      <c r="B70" s="0" t="s">
        <v>383</v>
      </c>
      <c r="C70" s="0" t="s">
        <v>384</v>
      </c>
    </row>
    <row customHeight="1" ht="11.25">
      <c r="A71" s="0" t="s">
        <v>246</v>
      </c>
      <c r="B71" s="0" t="s">
        <v>385</v>
      </c>
      <c r="C71" s="0" t="s">
        <v>386</v>
      </c>
    </row>
    <row customHeight="1" ht="11.25">
      <c r="A72" s="0" t="s">
        <v>246</v>
      </c>
      <c r="B72" s="0" t="s">
        <v>387</v>
      </c>
      <c r="C72" s="0" t="s">
        <v>388</v>
      </c>
    </row>
    <row customHeight="1" ht="11.25">
      <c r="A73" s="0" t="s">
        <v>246</v>
      </c>
      <c r="B73" s="0" t="s">
        <v>389</v>
      </c>
      <c r="C73" s="0" t="s">
        <v>390</v>
      </c>
    </row>
    <row customHeight="1" ht="11.25">
      <c r="A74" s="0" t="s">
        <v>246</v>
      </c>
      <c r="B74" s="0" t="s">
        <v>391</v>
      </c>
      <c r="C74" s="0" t="s">
        <v>392</v>
      </c>
    </row>
    <row customHeight="1" ht="11.25">
      <c r="A75" s="0" t="s">
        <v>246</v>
      </c>
      <c r="B75" s="0" t="s">
        <v>393</v>
      </c>
      <c r="C75" s="0" t="s">
        <v>394</v>
      </c>
    </row>
    <row customHeight="1" ht="11.25">
      <c r="A76" s="0" t="s">
        <v>246</v>
      </c>
      <c r="B76" s="0" t="s">
        <v>395</v>
      </c>
      <c r="C76" s="0" t="s">
        <v>396</v>
      </c>
    </row>
    <row customHeight="1" ht="11.25">
      <c r="A77" s="0" t="s">
        <v>246</v>
      </c>
      <c r="B77" s="0" t="s">
        <v>397</v>
      </c>
      <c r="C77" s="0" t="s">
        <v>398</v>
      </c>
    </row>
    <row customHeight="1" ht="11.25">
      <c r="A78" s="0" t="s">
        <v>246</v>
      </c>
      <c r="B78" s="0" t="s">
        <v>399</v>
      </c>
      <c r="C78" s="0" t="s">
        <v>400</v>
      </c>
    </row>
    <row customHeight="1" ht="11.25">
      <c r="A79" s="0" t="s">
        <v>246</v>
      </c>
      <c r="B79" s="0" t="s">
        <v>401</v>
      </c>
      <c r="C79" s="0" t="s">
        <v>402</v>
      </c>
    </row>
    <row customHeight="1" ht="11.25">
      <c r="A80" s="0" t="s">
        <v>246</v>
      </c>
      <c r="B80" s="0" t="s">
        <v>403</v>
      </c>
      <c r="C80" s="0" t="s">
        <v>404</v>
      </c>
    </row>
    <row customHeight="1" ht="11.25">
      <c r="A81" s="0" t="s">
        <v>246</v>
      </c>
      <c r="B81" s="0" t="s">
        <v>405</v>
      </c>
      <c r="C81" s="0" t="s">
        <v>406</v>
      </c>
    </row>
    <row customHeight="1" ht="11.25">
      <c r="A82" s="0" t="s">
        <v>246</v>
      </c>
      <c r="B82" s="0" t="s">
        <v>407</v>
      </c>
      <c r="C82" s="0" t="s">
        <v>408</v>
      </c>
    </row>
    <row customHeight="1" ht="11.25">
      <c r="A83" s="0" t="s">
        <v>246</v>
      </c>
      <c r="B83" s="0" t="s">
        <v>409</v>
      </c>
      <c r="C83" s="0" t="s">
        <v>410</v>
      </c>
    </row>
    <row customHeight="1" ht="11.25">
      <c r="A84" s="0" t="s">
        <v>246</v>
      </c>
      <c r="B84" s="0" t="s">
        <v>411</v>
      </c>
      <c r="C84" s="0" t="s">
        <v>412</v>
      </c>
    </row>
    <row customHeight="1" ht="11.25">
      <c r="A85" s="0" t="s">
        <v>246</v>
      </c>
      <c r="B85" s="0" t="s">
        <v>413</v>
      </c>
      <c r="C85" s="0" t="s">
        <v>414</v>
      </c>
    </row>
    <row customHeight="1" ht="11.25">
      <c r="A86" s="0" t="s">
        <v>246</v>
      </c>
      <c r="B86" s="0" t="s">
        <v>415</v>
      </c>
      <c r="C86" s="0" t="s">
        <v>416</v>
      </c>
    </row>
    <row customHeight="1" ht="11.25">
      <c r="A87" s="0" t="s">
        <v>246</v>
      </c>
      <c r="B87" s="0" t="s">
        <v>417</v>
      </c>
      <c r="C87" s="0" t="s">
        <v>418</v>
      </c>
    </row>
    <row customHeight="1" ht="11.25">
      <c r="A88" s="0" t="s">
        <v>246</v>
      </c>
      <c r="B88" s="0" t="s">
        <v>419</v>
      </c>
      <c r="C88" s="0" t="s">
        <v>420</v>
      </c>
    </row>
    <row customHeight="1" ht="11.25">
      <c r="A89" s="0" t="s">
        <v>246</v>
      </c>
      <c r="B89" s="0" t="s">
        <v>421</v>
      </c>
      <c r="C89" s="0" t="s">
        <v>422</v>
      </c>
    </row>
    <row customHeight="1" ht="11.25">
      <c r="A90" s="0" t="s">
        <v>246</v>
      </c>
      <c r="B90" s="0" t="s">
        <v>423</v>
      </c>
      <c r="C90" s="0" t="s">
        <v>424</v>
      </c>
    </row>
    <row customHeight="1" ht="11.25">
      <c r="A91" s="0" t="s">
        <v>246</v>
      </c>
      <c r="B91" s="0" t="s">
        <v>425</v>
      </c>
      <c r="C91" s="0" t="s">
        <v>426</v>
      </c>
    </row>
    <row customHeight="1" ht="11.25">
      <c r="A92" s="0" t="s">
        <v>246</v>
      </c>
      <c r="B92" s="0" t="s">
        <v>427</v>
      </c>
      <c r="C92" s="0" t="s">
        <v>428</v>
      </c>
    </row>
    <row customHeight="1" ht="11.25">
      <c r="A93" s="0" t="s">
        <v>246</v>
      </c>
      <c r="B93" s="0" t="s">
        <v>429</v>
      </c>
      <c r="C93" s="0" t="s">
        <v>430</v>
      </c>
    </row>
    <row customHeight="1" ht="11.25">
      <c r="A94" s="0" t="s">
        <v>246</v>
      </c>
      <c r="B94" s="0" t="s">
        <v>431</v>
      </c>
      <c r="C94" s="0" t="s">
        <v>432</v>
      </c>
    </row>
    <row customHeight="1" ht="11.25">
      <c r="A95" s="0" t="s">
        <v>246</v>
      </c>
      <c r="B95" s="0" t="s">
        <v>433</v>
      </c>
      <c r="C95" s="0" t="s">
        <v>434</v>
      </c>
    </row>
    <row customHeight="1" ht="11.25">
      <c r="A96" s="0" t="s">
        <v>246</v>
      </c>
      <c r="B96" s="0" t="s">
        <v>435</v>
      </c>
      <c r="C96" s="0" t="s">
        <v>436</v>
      </c>
    </row>
    <row customHeight="1" ht="11.25">
      <c r="A97" s="0" t="s">
        <v>246</v>
      </c>
      <c r="B97" s="0" t="s">
        <v>437</v>
      </c>
      <c r="C97" s="0" t="s">
        <v>438</v>
      </c>
    </row>
    <row customHeight="1" ht="11.25">
      <c r="A98" s="0" t="s">
        <v>246</v>
      </c>
      <c r="B98" s="0" t="s">
        <v>439</v>
      </c>
      <c r="C98" s="0" t="s">
        <v>440</v>
      </c>
    </row>
    <row customHeight="1" ht="11.25">
      <c r="A99" s="0" t="s">
        <v>246</v>
      </c>
      <c r="B99" s="0" t="s">
        <v>441</v>
      </c>
      <c r="C99" s="0" t="s">
        <v>442</v>
      </c>
    </row>
    <row customHeight="1" ht="11.25">
      <c r="A100" s="0" t="s">
        <v>246</v>
      </c>
      <c r="B100" s="0" t="s">
        <v>443</v>
      </c>
      <c r="C100" s="0" t="s">
        <v>444</v>
      </c>
    </row>
    <row customHeight="1" ht="11.25">
      <c r="A101" s="0" t="s">
        <v>246</v>
      </c>
      <c r="B101" s="0" t="s">
        <v>445</v>
      </c>
      <c r="C101" s="0" t="s">
        <v>446</v>
      </c>
    </row>
    <row customHeight="1" ht="11.25">
      <c r="A102" s="0" t="s">
        <v>246</v>
      </c>
      <c r="B102" s="0" t="s">
        <v>447</v>
      </c>
      <c r="C102" s="0" t="s">
        <v>448</v>
      </c>
    </row>
    <row customHeight="1" ht="11.25">
      <c r="A103" s="0" t="s">
        <v>246</v>
      </c>
      <c r="B103" s="0" t="s">
        <v>449</v>
      </c>
      <c r="C103" s="0" t="s">
        <v>450</v>
      </c>
    </row>
    <row customHeight="1" ht="11.25">
      <c r="A104" s="0" t="s">
        <v>246</v>
      </c>
      <c r="B104" s="0" t="s">
        <v>451</v>
      </c>
      <c r="C104" s="0" t="s">
        <v>452</v>
      </c>
    </row>
    <row customHeight="1" ht="11.25">
      <c r="A105" s="0" t="s">
        <v>246</v>
      </c>
      <c r="B105" s="0" t="s">
        <v>453</v>
      </c>
      <c r="C105" s="0" t="s">
        <v>454</v>
      </c>
    </row>
    <row customHeight="1" ht="11.25">
      <c r="A106" s="0" t="s">
        <v>246</v>
      </c>
      <c r="B106" s="0" t="s">
        <v>455</v>
      </c>
      <c r="C106" s="0" t="s">
        <v>456</v>
      </c>
    </row>
    <row customHeight="1" ht="11.25">
      <c r="A107" s="0" t="s">
        <v>246</v>
      </c>
      <c r="B107" s="0" t="s">
        <v>457</v>
      </c>
      <c r="C107" s="0" t="s">
        <v>458</v>
      </c>
    </row>
    <row customHeight="1" ht="11.25">
      <c r="A108" s="0" t="s">
        <v>246</v>
      </c>
      <c r="B108" s="0" t="s">
        <v>459</v>
      </c>
      <c r="C108" s="0" t="s">
        <v>460</v>
      </c>
    </row>
    <row customHeight="1" ht="11.25">
      <c r="A109" s="0" t="s">
        <v>246</v>
      </c>
      <c r="B109" s="0" t="s">
        <v>461</v>
      </c>
      <c r="C109" s="0" t="s">
        <v>462</v>
      </c>
    </row>
    <row customHeight="1" ht="11.25">
      <c r="A110" s="0" t="s">
        <v>246</v>
      </c>
      <c r="B110" s="0" t="s">
        <v>463</v>
      </c>
      <c r="C110" s="0" t="s">
        <v>464</v>
      </c>
    </row>
    <row customHeight="1" ht="11.25">
      <c r="A111" s="0" t="s">
        <v>246</v>
      </c>
      <c r="B111" s="0" t="s">
        <v>465</v>
      </c>
      <c r="C111" s="0" t="s">
        <v>466</v>
      </c>
    </row>
    <row customHeight="1" ht="11.25">
      <c r="A112" s="0" t="s">
        <v>246</v>
      </c>
      <c r="B112" s="0" t="s">
        <v>467</v>
      </c>
      <c r="C112" s="0" t="s">
        <v>468</v>
      </c>
    </row>
    <row customHeight="1" ht="11.25">
      <c r="A113" s="0" t="s">
        <v>246</v>
      </c>
      <c r="B113" s="0" t="s">
        <v>469</v>
      </c>
      <c r="C113" s="0" t="s">
        <v>470</v>
      </c>
    </row>
    <row customHeight="1" ht="11.25">
      <c r="A114" s="0" t="s">
        <v>246</v>
      </c>
      <c r="B114" s="0" t="s">
        <v>471</v>
      </c>
      <c r="C114" s="0" t="s">
        <v>472</v>
      </c>
    </row>
    <row customHeight="1" ht="11.25">
      <c r="A115" s="0" t="s">
        <v>246</v>
      </c>
      <c r="B115" s="0" t="s">
        <v>473</v>
      </c>
      <c r="C115" s="0" t="s">
        <v>474</v>
      </c>
    </row>
    <row customHeight="1" ht="11.25">
      <c r="A116" s="0" t="s">
        <v>246</v>
      </c>
      <c r="B116" s="0" t="s">
        <v>475</v>
      </c>
      <c r="C116" s="0" t="s">
        <v>476</v>
      </c>
    </row>
    <row customHeight="1" ht="11.25">
      <c r="A117" s="0" t="s">
        <v>246</v>
      </c>
      <c r="B117" s="0" t="s">
        <v>477</v>
      </c>
      <c r="C117" s="0" t="s">
        <v>478</v>
      </c>
    </row>
    <row customHeight="1" ht="11.25">
      <c r="A118" s="0" t="s">
        <v>246</v>
      </c>
      <c r="B118" s="0" t="s">
        <v>479</v>
      </c>
      <c r="C118" s="0" t="s">
        <v>480</v>
      </c>
    </row>
    <row customHeight="1" ht="11.25">
      <c r="A119" s="0" t="s">
        <v>246</v>
      </c>
      <c r="B119" s="0" t="s">
        <v>481</v>
      </c>
      <c r="C119" s="0" t="s">
        <v>482</v>
      </c>
    </row>
    <row customHeight="1" ht="11.25">
      <c r="A120" s="0" t="s">
        <v>246</v>
      </c>
      <c r="B120" s="0" t="s">
        <v>483</v>
      </c>
      <c r="C120" s="0" t="s">
        <v>484</v>
      </c>
    </row>
    <row customHeight="1" ht="11.25">
      <c r="A121" s="0" t="s">
        <v>246</v>
      </c>
      <c r="B121" s="0" t="s">
        <v>485</v>
      </c>
      <c r="C121" s="0" t="s">
        <v>486</v>
      </c>
    </row>
    <row customHeight="1" ht="11.25">
      <c r="A122" s="0" t="s">
        <v>246</v>
      </c>
      <c r="B122" s="0" t="s">
        <v>487</v>
      </c>
      <c r="C122" s="0" t="s">
        <v>488</v>
      </c>
    </row>
    <row customHeight="1" ht="11.25">
      <c r="A123" s="0" t="s">
        <v>246</v>
      </c>
      <c r="B123" s="0" t="s">
        <v>489</v>
      </c>
      <c r="C123" s="0" t="s">
        <v>490</v>
      </c>
    </row>
    <row customHeight="1" ht="11.25">
      <c r="A124" s="0" t="s">
        <v>246</v>
      </c>
      <c r="B124" s="0" t="s">
        <v>491</v>
      </c>
      <c r="C124" s="0" t="s">
        <v>492</v>
      </c>
    </row>
    <row customHeight="1" ht="11.25">
      <c r="A125" s="0" t="s">
        <v>246</v>
      </c>
      <c r="B125" s="0" t="s">
        <v>493</v>
      </c>
      <c r="C125" s="0" t="s">
        <v>494</v>
      </c>
    </row>
    <row customHeight="1" ht="11.25">
      <c r="A126" s="0" t="s">
        <v>246</v>
      </c>
      <c r="B126" s="0" t="s">
        <v>495</v>
      </c>
      <c r="C126" s="0" t="s">
        <v>496</v>
      </c>
    </row>
    <row customHeight="1" ht="11.25">
      <c r="A127" s="0" t="s">
        <v>246</v>
      </c>
      <c r="B127" s="0" t="s">
        <v>497</v>
      </c>
      <c r="C127" s="0" t="s">
        <v>498</v>
      </c>
    </row>
    <row customHeight="1" ht="11.25">
      <c r="A128" s="0" t="s">
        <v>246</v>
      </c>
      <c r="B128" s="0" t="s">
        <v>499</v>
      </c>
      <c r="C128" s="0" t="s">
        <v>500</v>
      </c>
    </row>
    <row customHeight="1" ht="11.25">
      <c r="A129" s="0" t="s">
        <v>246</v>
      </c>
      <c r="B129" s="0" t="s">
        <v>501</v>
      </c>
      <c r="C129" s="0" t="s">
        <v>502</v>
      </c>
    </row>
    <row customHeight="1" ht="11.25">
      <c r="A130" s="0" t="s">
        <v>246</v>
      </c>
      <c r="B130" s="0" t="s">
        <v>503</v>
      </c>
      <c r="C130" s="0" t="s">
        <v>504</v>
      </c>
    </row>
    <row customHeight="1" ht="11.25">
      <c r="A131" s="0" t="s">
        <v>246</v>
      </c>
      <c r="B131" s="0" t="s">
        <v>505</v>
      </c>
      <c r="C131" s="0" t="s">
        <v>506</v>
      </c>
    </row>
    <row customHeight="1" ht="11.25">
      <c r="A132" s="0" t="s">
        <v>246</v>
      </c>
      <c r="B132" s="0" t="s">
        <v>507</v>
      </c>
      <c r="C132" s="0" t="s">
        <v>508</v>
      </c>
    </row>
    <row customHeight="1" ht="11.25">
      <c r="A133" s="0" t="s">
        <v>246</v>
      </c>
      <c r="B133" s="0" t="s">
        <v>509</v>
      </c>
      <c r="C133" s="0" t="s">
        <v>510</v>
      </c>
    </row>
    <row customHeight="1" ht="11.25">
      <c r="A134" s="0" t="s">
        <v>246</v>
      </c>
      <c r="B134" s="0" t="s">
        <v>511</v>
      </c>
      <c r="C134" s="0" t="s">
        <v>512</v>
      </c>
    </row>
    <row customHeight="1" ht="11.25">
      <c r="A135" s="0" t="s">
        <v>246</v>
      </c>
      <c r="B135" s="0" t="s">
        <v>513</v>
      </c>
      <c r="C135" s="0" t="s">
        <v>514</v>
      </c>
    </row>
    <row customHeight="1" ht="11.25">
      <c r="A136" s="0" t="s">
        <v>246</v>
      </c>
      <c r="B136" s="0" t="s">
        <v>515</v>
      </c>
      <c r="C136" s="0" t="s">
        <v>516</v>
      </c>
    </row>
    <row customHeight="1" ht="11.25">
      <c r="A137" s="0" t="s">
        <v>246</v>
      </c>
      <c r="B137" s="0" t="s">
        <v>517</v>
      </c>
      <c r="C137" s="0" t="s">
        <v>518</v>
      </c>
    </row>
    <row customHeight="1" ht="11.25">
      <c r="A138" s="0" t="s">
        <v>246</v>
      </c>
      <c r="B138" s="0" t="s">
        <v>519</v>
      </c>
      <c r="C138" s="0" t="s">
        <v>520</v>
      </c>
    </row>
    <row customHeight="1" ht="11.25">
      <c r="A139" s="0" t="s">
        <v>246</v>
      </c>
      <c r="B139" s="0" t="s">
        <v>521</v>
      </c>
      <c r="C139" s="0" t="s">
        <v>522</v>
      </c>
    </row>
    <row customHeight="1" ht="11.25">
      <c r="A140" s="0" t="s">
        <v>246</v>
      </c>
      <c r="B140" s="0" t="s">
        <v>523</v>
      </c>
      <c r="C140" s="0" t="s">
        <v>524</v>
      </c>
    </row>
    <row customHeight="1" ht="11.25">
      <c r="A141" s="0" t="s">
        <v>246</v>
      </c>
      <c r="B141" s="0" t="s">
        <v>525</v>
      </c>
      <c r="C141" s="0" t="s">
        <v>526</v>
      </c>
    </row>
    <row customHeight="1" ht="11.25">
      <c r="A142" s="0" t="s">
        <v>246</v>
      </c>
      <c r="B142" s="0" t="s">
        <v>527</v>
      </c>
      <c r="C142" s="0" t="s">
        <v>528</v>
      </c>
    </row>
    <row customHeight="1" ht="11.25">
      <c r="A143" s="0" t="s">
        <v>246</v>
      </c>
      <c r="B143" s="0" t="s">
        <v>529</v>
      </c>
      <c r="C143" s="0" t="s">
        <v>530</v>
      </c>
    </row>
    <row customHeight="1" ht="11.25">
      <c r="A144" s="0" t="s">
        <v>246</v>
      </c>
      <c r="B144" s="0" t="s">
        <v>531</v>
      </c>
      <c r="C144" s="0" t="s">
        <v>532</v>
      </c>
    </row>
    <row customHeight="1" ht="11.25">
      <c r="A145" s="0" t="s">
        <v>246</v>
      </c>
      <c r="B145" s="0" t="s">
        <v>533</v>
      </c>
      <c r="C145" s="0" t="s">
        <v>534</v>
      </c>
    </row>
    <row customHeight="1" ht="11.25">
      <c r="A146" s="0" t="s">
        <v>246</v>
      </c>
      <c r="B146" s="0" t="s">
        <v>535</v>
      </c>
      <c r="C146" s="0" t="s">
        <v>536</v>
      </c>
    </row>
    <row customHeight="1" ht="11.25">
      <c r="A147" s="0" t="s">
        <v>246</v>
      </c>
      <c r="B147" s="0" t="s">
        <v>537</v>
      </c>
      <c r="C147" s="0" t="s">
        <v>538</v>
      </c>
    </row>
    <row customHeight="1" ht="11.25">
      <c r="A148" s="0" t="s">
        <v>246</v>
      </c>
      <c r="B148" s="0" t="s">
        <v>539</v>
      </c>
      <c r="C148" s="0" t="s">
        <v>540</v>
      </c>
    </row>
  </sheetData>
  <sheetProtection formatColumns="0" formatRows="0" insertRows="0" deleteColumns="0" deleteRows="0" sort="0" autoFilter="0" insertColumns="1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55B8378-1549-348F-E8A8-CD9EDBBBF513}" mc:Ignorable="x14ac xr xr2 xr3">
  <sheetPr>
    <tabColor rgb="FFFFCC99"/>
  </sheetPr>
  <dimension ref="A1:I533"/>
  <sheetViews>
    <sheetView topLeftCell="A1" showGridLines="0" workbookViewId="0">
      <selection activeCell="A1" sqref="A1"/>
    </sheetView>
  </sheetViews>
  <sheetFormatPr defaultColWidth="9.140625" customHeight="1" defaultRowHeight="11.25"/>
  <sheetData>
    <row customHeight="1" ht="11.25">
      <c r="A1" s="0" t="s">
        <v>541</v>
      </c>
      <c r="B1" s="0" t="s">
        <v>542</v>
      </c>
      <c r="C1" s="0" t="s">
        <v>543</v>
      </c>
      <c r="D1" s="0" t="s">
        <v>77</v>
      </c>
      <c r="E1" s="0" t="s">
        <v>84</v>
      </c>
      <c r="F1" s="0" t="s">
        <v>92</v>
      </c>
      <c r="G1" s="0" t="s">
        <v>544</v>
      </c>
      <c r="H1" s="0" t="s">
        <v>545</v>
      </c>
      <c r="I1" s="0" t="s">
        <v>546</v>
      </c>
    </row>
    <row customHeight="1" ht="11.25">
      <c r="A2" s="0" t="s">
        <v>547</v>
      </c>
      <c r="B2" s="0" t="s">
        <v>174</v>
      </c>
      <c r="C2" s="0" t="s">
        <v>548</v>
      </c>
      <c r="D2" s="0" t="s">
        <v>549</v>
      </c>
      <c r="E2" s="0" t="s">
        <v>550</v>
      </c>
      <c r="F2" s="0" t="s">
        <v>551</v>
      </c>
      <c r="G2" s="0" t="s">
        <v>552</v>
      </c>
      <c r="H2" s="0" t="s">
        <v>553</v>
      </c>
      <c r="I2" s="0" t="s">
        <v>554</v>
      </c>
    </row>
    <row customHeight="1" ht="11.25">
      <c r="A3" s="0" t="s">
        <v>547</v>
      </c>
      <c r="B3" s="0" t="s">
        <v>174</v>
      </c>
      <c r="C3" s="0" t="s">
        <v>555</v>
      </c>
      <c r="D3" s="0" t="s">
        <v>556</v>
      </c>
      <c r="E3" s="0" t="s">
        <v>557</v>
      </c>
      <c r="F3" s="0" t="s">
        <v>558</v>
      </c>
      <c r="G3" s="0" t="s">
        <v>553</v>
      </c>
      <c r="H3" s="0" t="s">
        <v>553</v>
      </c>
      <c r="I3" s="0" t="s">
        <v>554</v>
      </c>
    </row>
    <row customHeight="1" ht="11.25">
      <c r="A4" s="0" t="s">
        <v>547</v>
      </c>
      <c r="B4" s="0" t="s">
        <v>174</v>
      </c>
      <c r="C4" s="0" t="s">
        <v>559</v>
      </c>
      <c r="D4" s="0" t="s">
        <v>560</v>
      </c>
      <c r="E4" s="0" t="s">
        <v>561</v>
      </c>
      <c r="F4" s="0" t="s">
        <v>562</v>
      </c>
      <c r="G4" s="0" t="s">
        <v>553</v>
      </c>
      <c r="H4" s="0" t="s">
        <v>553</v>
      </c>
      <c r="I4" s="0" t="s">
        <v>554</v>
      </c>
    </row>
    <row customHeight="1" ht="11.25">
      <c r="A5" s="0" t="s">
        <v>547</v>
      </c>
      <c r="B5" s="0" t="s">
        <v>174</v>
      </c>
      <c r="C5" s="0" t="s">
        <v>563</v>
      </c>
      <c r="D5" s="0" t="s">
        <v>564</v>
      </c>
      <c r="E5" s="0" t="s">
        <v>565</v>
      </c>
      <c r="F5" s="0" t="s">
        <v>566</v>
      </c>
      <c r="G5" s="0" t="s">
        <v>567</v>
      </c>
      <c r="H5" s="0" t="s">
        <v>553</v>
      </c>
      <c r="I5" s="0" t="s">
        <v>554</v>
      </c>
    </row>
    <row customHeight="1" ht="11.25">
      <c r="A6" s="0" t="s">
        <v>547</v>
      </c>
      <c r="B6" s="0" t="s">
        <v>174</v>
      </c>
      <c r="C6" s="0" t="s">
        <v>568</v>
      </c>
      <c r="D6" s="0" t="s">
        <v>569</v>
      </c>
      <c r="E6" s="0" t="s">
        <v>570</v>
      </c>
      <c r="F6" s="0" t="s">
        <v>571</v>
      </c>
      <c r="G6" s="0" t="s">
        <v>553</v>
      </c>
      <c r="H6" s="0" t="s">
        <v>553</v>
      </c>
      <c r="I6" s="0" t="s">
        <v>554</v>
      </c>
    </row>
    <row customHeight="1" ht="11.25">
      <c r="A7" s="0" t="s">
        <v>547</v>
      </c>
      <c r="B7" s="0" t="s">
        <v>174</v>
      </c>
      <c r="C7" s="0" t="s">
        <v>572</v>
      </c>
      <c r="D7" s="0" t="s">
        <v>573</v>
      </c>
      <c r="E7" s="0" t="s">
        <v>574</v>
      </c>
      <c r="F7" s="0" t="s">
        <v>575</v>
      </c>
      <c r="G7" s="0" t="s">
        <v>576</v>
      </c>
      <c r="H7" s="0" t="s">
        <v>553</v>
      </c>
      <c r="I7" s="0" t="s">
        <v>554</v>
      </c>
    </row>
    <row customHeight="1" ht="11.25">
      <c r="A8" s="0" t="s">
        <v>547</v>
      </c>
      <c r="B8" s="0" t="s">
        <v>174</v>
      </c>
      <c r="C8" s="0" t="s">
        <v>577</v>
      </c>
      <c r="D8" s="0" t="s">
        <v>578</v>
      </c>
      <c r="E8" s="0" t="s">
        <v>574</v>
      </c>
      <c r="F8" s="0" t="s">
        <v>579</v>
      </c>
      <c r="G8" s="0" t="s">
        <v>576</v>
      </c>
      <c r="H8" s="0" t="s">
        <v>553</v>
      </c>
      <c r="I8" s="0" t="s">
        <v>554</v>
      </c>
    </row>
    <row customHeight="1" ht="11.25">
      <c r="A9" s="0" t="s">
        <v>547</v>
      </c>
      <c r="B9" s="0" t="s">
        <v>174</v>
      </c>
      <c r="C9" s="0" t="s">
        <v>580</v>
      </c>
      <c r="D9" s="0" t="s">
        <v>581</v>
      </c>
      <c r="E9" s="0" t="s">
        <v>582</v>
      </c>
      <c r="F9" s="0" t="s">
        <v>583</v>
      </c>
      <c r="G9" s="0" t="s">
        <v>553</v>
      </c>
      <c r="H9" s="0" t="s">
        <v>553</v>
      </c>
      <c r="I9" s="0" t="s">
        <v>554</v>
      </c>
    </row>
    <row customHeight="1" ht="11.25">
      <c r="A10" s="0" t="s">
        <v>547</v>
      </c>
      <c r="B10" s="0" t="s">
        <v>174</v>
      </c>
      <c r="C10" s="0" t="s">
        <v>584</v>
      </c>
      <c r="D10" s="0" t="s">
        <v>585</v>
      </c>
      <c r="E10" s="0" t="s">
        <v>586</v>
      </c>
      <c r="F10" s="0" t="s">
        <v>587</v>
      </c>
      <c r="G10" s="0" t="s">
        <v>588</v>
      </c>
      <c r="H10" s="0" t="s">
        <v>553</v>
      </c>
      <c r="I10" s="0" t="s">
        <v>554</v>
      </c>
    </row>
    <row customHeight="1" ht="11.25">
      <c r="A11" s="0" t="s">
        <v>547</v>
      </c>
      <c r="B11" s="0" t="s">
        <v>174</v>
      </c>
      <c r="C11" s="0" t="s">
        <v>589</v>
      </c>
      <c r="D11" s="0" t="s">
        <v>590</v>
      </c>
      <c r="E11" s="0" t="s">
        <v>591</v>
      </c>
      <c r="F11" s="0" t="s">
        <v>587</v>
      </c>
      <c r="G11" s="0" t="s">
        <v>553</v>
      </c>
      <c r="H11" s="0" t="s">
        <v>553</v>
      </c>
      <c r="I11" s="0" t="s">
        <v>554</v>
      </c>
    </row>
    <row customHeight="1" ht="11.25">
      <c r="A12" s="0" t="s">
        <v>547</v>
      </c>
      <c r="B12" s="0" t="s">
        <v>174</v>
      </c>
      <c r="C12" s="0" t="s">
        <v>592</v>
      </c>
      <c r="D12" s="0" t="s">
        <v>593</v>
      </c>
      <c r="E12" s="0" t="s">
        <v>594</v>
      </c>
      <c r="F12" s="0" t="s">
        <v>595</v>
      </c>
      <c r="G12" s="0" t="s">
        <v>553</v>
      </c>
      <c r="H12" s="0" t="s">
        <v>553</v>
      </c>
      <c r="I12" s="0" t="s">
        <v>554</v>
      </c>
    </row>
    <row customHeight="1" ht="11.25">
      <c r="A13" s="0" t="s">
        <v>547</v>
      </c>
      <c r="B13" s="0" t="s">
        <v>174</v>
      </c>
      <c r="C13" s="0" t="s">
        <v>596</v>
      </c>
      <c r="D13" s="0" t="s">
        <v>597</v>
      </c>
      <c r="E13" s="0" t="s">
        <v>598</v>
      </c>
      <c r="F13" s="0" t="s">
        <v>599</v>
      </c>
      <c r="G13" s="0" t="s">
        <v>553</v>
      </c>
      <c r="H13" s="0" t="s">
        <v>553</v>
      </c>
      <c r="I13" s="0" t="s">
        <v>554</v>
      </c>
    </row>
    <row customHeight="1" ht="11.25">
      <c r="A14" s="0" t="s">
        <v>547</v>
      </c>
      <c r="B14" s="0" t="s">
        <v>174</v>
      </c>
      <c r="C14" s="0" t="s">
        <v>600</v>
      </c>
      <c r="D14" s="0" t="s">
        <v>601</v>
      </c>
      <c r="E14" s="0" t="s">
        <v>602</v>
      </c>
      <c r="F14" s="0" t="s">
        <v>603</v>
      </c>
      <c r="G14" s="0" t="s">
        <v>604</v>
      </c>
      <c r="H14" s="0" t="s">
        <v>553</v>
      </c>
      <c r="I14" s="0" t="s">
        <v>554</v>
      </c>
    </row>
    <row customHeight="1" ht="11.25">
      <c r="A15" s="0" t="s">
        <v>547</v>
      </c>
      <c r="B15" s="0" t="s">
        <v>174</v>
      </c>
      <c r="C15" s="0" t="s">
        <v>605</v>
      </c>
      <c r="D15" s="0" t="s">
        <v>606</v>
      </c>
      <c r="E15" s="0" t="s">
        <v>607</v>
      </c>
      <c r="F15" s="0" t="s">
        <v>575</v>
      </c>
      <c r="G15" s="0" t="s">
        <v>553</v>
      </c>
      <c r="H15" s="0" t="s">
        <v>553</v>
      </c>
      <c r="I15" s="0" t="s">
        <v>554</v>
      </c>
    </row>
    <row customHeight="1" ht="11.25">
      <c r="A16" s="0" t="s">
        <v>547</v>
      </c>
      <c r="B16" s="0" t="s">
        <v>174</v>
      </c>
      <c r="C16" s="0" t="s">
        <v>608</v>
      </c>
      <c r="D16" s="0" t="s">
        <v>609</v>
      </c>
      <c r="E16" s="0" t="s">
        <v>610</v>
      </c>
      <c r="F16" s="0" t="s">
        <v>611</v>
      </c>
      <c r="G16" s="0" t="s">
        <v>553</v>
      </c>
      <c r="H16" s="0" t="s">
        <v>553</v>
      </c>
      <c r="I16" s="0" t="s">
        <v>554</v>
      </c>
    </row>
    <row customHeight="1" ht="11.25">
      <c r="A17" s="0" t="s">
        <v>547</v>
      </c>
      <c r="B17" s="0" t="s">
        <v>174</v>
      </c>
      <c r="C17" s="0" t="s">
        <v>612</v>
      </c>
      <c r="D17" s="0" t="s">
        <v>613</v>
      </c>
      <c r="E17" s="0" t="s">
        <v>614</v>
      </c>
      <c r="F17" s="0" t="s">
        <v>615</v>
      </c>
      <c r="G17" s="0" t="s">
        <v>553</v>
      </c>
      <c r="H17" s="0" t="s">
        <v>553</v>
      </c>
      <c r="I17" s="0" t="s">
        <v>554</v>
      </c>
    </row>
    <row customHeight="1" ht="11.25">
      <c r="A18" s="0" t="s">
        <v>547</v>
      </c>
      <c r="B18" s="0" t="s">
        <v>174</v>
      </c>
      <c r="C18" s="0" t="s">
        <v>616</v>
      </c>
      <c r="D18" s="0" t="s">
        <v>617</v>
      </c>
      <c r="E18" s="0" t="s">
        <v>618</v>
      </c>
      <c r="F18" s="0" t="s">
        <v>619</v>
      </c>
      <c r="G18" s="0" t="s">
        <v>620</v>
      </c>
      <c r="H18" s="0" t="s">
        <v>553</v>
      </c>
      <c r="I18" s="0" t="s">
        <v>554</v>
      </c>
    </row>
    <row customHeight="1" ht="11.25">
      <c r="A19" s="0" t="s">
        <v>547</v>
      </c>
      <c r="B19" s="0" t="s">
        <v>174</v>
      </c>
      <c r="C19" s="0" t="s">
        <v>621</v>
      </c>
      <c r="D19" s="0" t="s">
        <v>622</v>
      </c>
      <c r="E19" s="0" t="s">
        <v>623</v>
      </c>
      <c r="F19" s="0" t="s">
        <v>583</v>
      </c>
      <c r="G19" s="0" t="s">
        <v>624</v>
      </c>
      <c r="H19" s="0" t="s">
        <v>553</v>
      </c>
      <c r="I19" s="0" t="s">
        <v>554</v>
      </c>
    </row>
    <row customHeight="1" ht="11.25">
      <c r="A20" s="0" t="s">
        <v>547</v>
      </c>
      <c r="B20" s="0" t="s">
        <v>174</v>
      </c>
      <c r="C20" s="0" t="s">
        <v>625</v>
      </c>
      <c r="D20" s="0" t="s">
        <v>626</v>
      </c>
      <c r="E20" s="0" t="s">
        <v>627</v>
      </c>
      <c r="F20" s="0" t="s">
        <v>595</v>
      </c>
      <c r="G20" s="0" t="s">
        <v>553</v>
      </c>
      <c r="H20" s="0" t="s">
        <v>553</v>
      </c>
      <c r="I20" s="0" t="s">
        <v>554</v>
      </c>
    </row>
    <row customHeight="1" ht="11.25">
      <c r="A21" s="0" t="s">
        <v>547</v>
      </c>
      <c r="B21" s="0" t="s">
        <v>174</v>
      </c>
      <c r="C21" s="0" t="s">
        <v>628</v>
      </c>
      <c r="D21" s="0" t="s">
        <v>629</v>
      </c>
      <c r="E21" s="0" t="s">
        <v>630</v>
      </c>
      <c r="F21" s="0" t="s">
        <v>571</v>
      </c>
      <c r="G21" s="0" t="s">
        <v>553</v>
      </c>
      <c r="H21" s="0" t="s">
        <v>553</v>
      </c>
      <c r="I21" s="0" t="s">
        <v>554</v>
      </c>
    </row>
    <row customHeight="1" ht="11.25">
      <c r="A22" s="0" t="s">
        <v>547</v>
      </c>
      <c r="B22" s="0" t="s">
        <v>174</v>
      </c>
      <c r="C22" s="0" t="s">
        <v>631</v>
      </c>
      <c r="D22" s="0" t="s">
        <v>632</v>
      </c>
      <c r="E22" s="0" t="s">
        <v>633</v>
      </c>
      <c r="F22" s="0" t="s">
        <v>595</v>
      </c>
      <c r="G22" s="0" t="s">
        <v>553</v>
      </c>
      <c r="H22" s="0" t="s">
        <v>553</v>
      </c>
      <c r="I22" s="0" t="s">
        <v>554</v>
      </c>
    </row>
    <row customHeight="1" ht="11.25">
      <c r="A23" s="0" t="s">
        <v>547</v>
      </c>
      <c r="B23" s="0" t="s">
        <v>174</v>
      </c>
      <c r="C23" s="0" t="s">
        <v>634</v>
      </c>
      <c r="D23" s="0" t="s">
        <v>635</v>
      </c>
      <c r="E23" s="0" t="s">
        <v>636</v>
      </c>
      <c r="F23" s="0" t="s">
        <v>637</v>
      </c>
      <c r="G23" s="0" t="s">
        <v>638</v>
      </c>
      <c r="H23" s="0" t="s">
        <v>553</v>
      </c>
      <c r="I23" s="0" t="s">
        <v>554</v>
      </c>
    </row>
    <row customHeight="1" ht="11.25">
      <c r="A24" s="0" t="s">
        <v>547</v>
      </c>
      <c r="B24" s="0" t="s">
        <v>174</v>
      </c>
      <c r="C24" s="0" t="s">
        <v>639</v>
      </c>
      <c r="D24" s="0" t="s">
        <v>640</v>
      </c>
      <c r="E24" s="0" t="s">
        <v>641</v>
      </c>
      <c r="F24" s="0" t="s">
        <v>637</v>
      </c>
      <c r="G24" s="0" t="s">
        <v>642</v>
      </c>
      <c r="H24" s="0" t="s">
        <v>553</v>
      </c>
      <c r="I24" s="0" t="s">
        <v>554</v>
      </c>
    </row>
    <row customHeight="1" ht="11.25">
      <c r="A25" s="0" t="s">
        <v>547</v>
      </c>
      <c r="B25" s="0" t="s">
        <v>174</v>
      </c>
      <c r="C25" s="0" t="s">
        <v>643</v>
      </c>
      <c r="D25" s="0" t="s">
        <v>644</v>
      </c>
      <c r="E25" s="0" t="s">
        <v>645</v>
      </c>
      <c r="F25" s="0" t="s">
        <v>599</v>
      </c>
      <c r="G25" s="0" t="s">
        <v>646</v>
      </c>
      <c r="H25" s="0" t="s">
        <v>553</v>
      </c>
      <c r="I25" s="0" t="s">
        <v>554</v>
      </c>
    </row>
    <row customHeight="1" ht="11.25">
      <c r="A26" s="0" t="s">
        <v>547</v>
      </c>
      <c r="B26" s="0" t="s">
        <v>174</v>
      </c>
      <c r="C26" s="0" t="s">
        <v>647</v>
      </c>
      <c r="D26" s="0" t="s">
        <v>648</v>
      </c>
      <c r="E26" s="0" t="s">
        <v>649</v>
      </c>
      <c r="F26" s="0" t="s">
        <v>650</v>
      </c>
      <c r="G26" s="0" t="s">
        <v>651</v>
      </c>
      <c r="H26" s="0" t="s">
        <v>553</v>
      </c>
      <c r="I26" s="0" t="s">
        <v>554</v>
      </c>
    </row>
    <row customHeight="1" ht="11.25">
      <c r="A27" s="0" t="s">
        <v>547</v>
      </c>
      <c r="B27" s="0" t="s">
        <v>174</v>
      </c>
      <c r="C27" s="0" t="s">
        <v>652</v>
      </c>
      <c r="D27" s="0" t="s">
        <v>653</v>
      </c>
      <c r="E27" s="0" t="s">
        <v>654</v>
      </c>
      <c r="F27" s="0" t="s">
        <v>595</v>
      </c>
      <c r="G27" s="0" t="s">
        <v>655</v>
      </c>
      <c r="H27" s="0" t="s">
        <v>553</v>
      </c>
      <c r="I27" s="0" t="s">
        <v>554</v>
      </c>
    </row>
    <row customHeight="1" ht="11.25">
      <c r="A28" s="0" t="s">
        <v>547</v>
      </c>
      <c r="B28" s="0" t="s">
        <v>174</v>
      </c>
      <c r="C28" s="0" t="s">
        <v>656</v>
      </c>
      <c r="D28" s="0" t="s">
        <v>657</v>
      </c>
      <c r="E28" s="0" t="s">
        <v>658</v>
      </c>
      <c r="F28" s="0" t="s">
        <v>595</v>
      </c>
      <c r="G28" s="0" t="s">
        <v>553</v>
      </c>
      <c r="H28" s="0" t="s">
        <v>553</v>
      </c>
      <c r="I28" s="0" t="s">
        <v>554</v>
      </c>
    </row>
    <row customHeight="1" ht="11.25">
      <c r="A29" s="0" t="s">
        <v>547</v>
      </c>
      <c r="B29" s="0" t="s">
        <v>174</v>
      </c>
      <c r="C29" s="0" t="s">
        <v>659</v>
      </c>
      <c r="D29" s="0" t="s">
        <v>660</v>
      </c>
      <c r="E29" s="0" t="s">
        <v>661</v>
      </c>
      <c r="F29" s="0" t="s">
        <v>662</v>
      </c>
      <c r="G29" s="0" t="s">
        <v>663</v>
      </c>
      <c r="H29" s="0" t="s">
        <v>553</v>
      </c>
      <c r="I29" s="0" t="s">
        <v>554</v>
      </c>
    </row>
    <row customHeight="1" ht="11.25">
      <c r="A30" s="0" t="s">
        <v>547</v>
      </c>
      <c r="B30" s="0" t="s">
        <v>174</v>
      </c>
      <c r="C30" s="0" t="s">
        <v>664</v>
      </c>
      <c r="D30" s="0" t="s">
        <v>665</v>
      </c>
      <c r="E30" s="0" t="s">
        <v>666</v>
      </c>
      <c r="F30" s="0" t="s">
        <v>599</v>
      </c>
      <c r="G30" s="0" t="s">
        <v>553</v>
      </c>
      <c r="H30" s="0" t="s">
        <v>553</v>
      </c>
      <c r="I30" s="0" t="s">
        <v>554</v>
      </c>
    </row>
    <row customHeight="1" ht="11.25">
      <c r="A31" s="0" t="s">
        <v>547</v>
      </c>
      <c r="B31" s="0" t="s">
        <v>174</v>
      </c>
      <c r="C31" s="0" t="s">
        <v>667</v>
      </c>
      <c r="D31" s="0" t="s">
        <v>668</v>
      </c>
      <c r="E31" s="0" t="s">
        <v>669</v>
      </c>
      <c r="F31" s="0" t="s">
        <v>670</v>
      </c>
      <c r="G31" s="0" t="s">
        <v>553</v>
      </c>
      <c r="H31" s="0" t="s">
        <v>553</v>
      </c>
      <c r="I31" s="0" t="s">
        <v>554</v>
      </c>
    </row>
    <row customHeight="1" ht="11.25">
      <c r="A32" s="0" t="s">
        <v>547</v>
      </c>
      <c r="B32" s="0" t="s">
        <v>174</v>
      </c>
      <c r="C32" s="0" t="s">
        <v>671</v>
      </c>
      <c r="D32" s="0" t="s">
        <v>672</v>
      </c>
      <c r="E32" s="0" t="s">
        <v>673</v>
      </c>
      <c r="F32" s="0" t="s">
        <v>562</v>
      </c>
      <c r="G32" s="0" t="s">
        <v>674</v>
      </c>
      <c r="H32" s="0" t="s">
        <v>553</v>
      </c>
      <c r="I32" s="0" t="s">
        <v>554</v>
      </c>
    </row>
    <row customHeight="1" ht="11.25">
      <c r="A33" s="0" t="s">
        <v>547</v>
      </c>
      <c r="B33" s="0" t="s">
        <v>174</v>
      </c>
      <c r="C33" s="0" t="s">
        <v>675</v>
      </c>
      <c r="D33" s="0" t="s">
        <v>676</v>
      </c>
      <c r="E33" s="0" t="s">
        <v>677</v>
      </c>
      <c r="F33" s="0" t="s">
        <v>678</v>
      </c>
      <c r="G33" s="0" t="s">
        <v>679</v>
      </c>
      <c r="H33" s="0" t="s">
        <v>553</v>
      </c>
      <c r="I33" s="0" t="s">
        <v>554</v>
      </c>
    </row>
    <row customHeight="1" ht="11.25">
      <c r="A34" s="0" t="s">
        <v>547</v>
      </c>
      <c r="B34" s="0" t="s">
        <v>174</v>
      </c>
      <c r="C34" s="0" t="s">
        <v>680</v>
      </c>
      <c r="D34" s="0" t="s">
        <v>681</v>
      </c>
      <c r="E34" s="0" t="s">
        <v>682</v>
      </c>
      <c r="F34" s="0" t="s">
        <v>683</v>
      </c>
      <c r="G34" s="0" t="s">
        <v>684</v>
      </c>
      <c r="H34" s="0" t="s">
        <v>553</v>
      </c>
      <c r="I34" s="0" t="s">
        <v>554</v>
      </c>
    </row>
    <row customHeight="1" ht="11.25">
      <c r="A35" s="0" t="s">
        <v>547</v>
      </c>
      <c r="B35" s="0" t="s">
        <v>174</v>
      </c>
      <c r="C35" s="0" t="s">
        <v>685</v>
      </c>
      <c r="D35" s="0" t="s">
        <v>686</v>
      </c>
      <c r="E35" s="0" t="s">
        <v>687</v>
      </c>
      <c r="F35" s="0" t="s">
        <v>26</v>
      </c>
      <c r="G35" s="0" t="s">
        <v>688</v>
      </c>
      <c r="H35" s="0" t="s">
        <v>553</v>
      </c>
      <c r="I35" s="0" t="s">
        <v>554</v>
      </c>
    </row>
    <row customHeight="1" ht="11.25">
      <c r="A36" s="0" t="s">
        <v>547</v>
      </c>
      <c r="B36" s="0" t="s">
        <v>174</v>
      </c>
      <c r="C36" s="0" t="s">
        <v>689</v>
      </c>
      <c r="D36" s="0" t="s">
        <v>690</v>
      </c>
      <c r="E36" s="0" t="s">
        <v>691</v>
      </c>
      <c r="F36" s="0" t="s">
        <v>26</v>
      </c>
      <c r="G36" s="0" t="s">
        <v>692</v>
      </c>
      <c r="H36" s="0" t="s">
        <v>553</v>
      </c>
      <c r="I36" s="0" t="s">
        <v>554</v>
      </c>
    </row>
    <row customHeight="1" ht="11.25">
      <c r="A37" s="0" t="s">
        <v>547</v>
      </c>
      <c r="B37" s="0" t="s">
        <v>174</v>
      </c>
      <c r="C37" s="0" t="s">
        <v>693</v>
      </c>
      <c r="D37" s="0" t="s">
        <v>694</v>
      </c>
      <c r="E37" s="0" t="s">
        <v>614</v>
      </c>
      <c r="F37" s="0" t="s">
        <v>695</v>
      </c>
      <c r="G37" s="0" t="s">
        <v>553</v>
      </c>
      <c r="H37" s="0" t="s">
        <v>553</v>
      </c>
      <c r="I37" s="0" t="s">
        <v>554</v>
      </c>
    </row>
    <row customHeight="1" ht="11.25">
      <c r="A38" s="0" t="s">
        <v>547</v>
      </c>
      <c r="B38" s="0" t="s">
        <v>174</v>
      </c>
      <c r="C38" s="0" t="s">
        <v>696</v>
      </c>
      <c r="D38" s="0" t="s">
        <v>697</v>
      </c>
      <c r="E38" s="0" t="s">
        <v>698</v>
      </c>
      <c r="F38" s="0" t="s">
        <v>699</v>
      </c>
      <c r="G38" s="0" t="s">
        <v>700</v>
      </c>
      <c r="H38" s="0" t="s">
        <v>553</v>
      </c>
      <c r="I38" s="0" t="s">
        <v>554</v>
      </c>
    </row>
    <row customHeight="1" ht="11.25">
      <c r="A39" s="0" t="s">
        <v>547</v>
      </c>
      <c r="B39" s="0" t="s">
        <v>174</v>
      </c>
      <c r="C39" s="0" t="s">
        <v>701</v>
      </c>
      <c r="D39" s="0" t="s">
        <v>702</v>
      </c>
      <c r="E39" s="0" t="s">
        <v>703</v>
      </c>
      <c r="F39" s="0" t="s">
        <v>704</v>
      </c>
      <c r="G39" s="0" t="s">
        <v>553</v>
      </c>
      <c r="H39" s="0" t="s">
        <v>553</v>
      </c>
      <c r="I39" s="0" t="s">
        <v>554</v>
      </c>
    </row>
    <row customHeight="1" ht="11.25">
      <c r="A40" s="0" t="s">
        <v>547</v>
      </c>
      <c r="B40" s="0" t="s">
        <v>174</v>
      </c>
      <c r="C40" s="0" t="s">
        <v>705</v>
      </c>
      <c r="D40" s="0" t="s">
        <v>706</v>
      </c>
      <c r="E40" s="0" t="s">
        <v>707</v>
      </c>
      <c r="F40" s="0" t="s">
        <v>708</v>
      </c>
      <c r="G40" s="0" t="s">
        <v>709</v>
      </c>
      <c r="H40" s="0" t="s">
        <v>553</v>
      </c>
      <c r="I40" s="0" t="s">
        <v>554</v>
      </c>
    </row>
    <row customHeight="1" ht="11.25">
      <c r="A41" s="0" t="s">
        <v>547</v>
      </c>
      <c r="B41" s="0" t="s">
        <v>174</v>
      </c>
      <c r="C41" s="0" t="s">
        <v>710</v>
      </c>
      <c r="D41" s="0" t="s">
        <v>711</v>
      </c>
      <c r="E41" s="0" t="s">
        <v>712</v>
      </c>
      <c r="F41" s="0" t="s">
        <v>637</v>
      </c>
      <c r="G41" s="0" t="s">
        <v>553</v>
      </c>
      <c r="H41" s="0" t="s">
        <v>553</v>
      </c>
      <c r="I41" s="0" t="s">
        <v>554</v>
      </c>
    </row>
    <row customHeight="1" ht="11.25">
      <c r="A42" s="0" t="s">
        <v>547</v>
      </c>
      <c r="B42" s="0" t="s">
        <v>174</v>
      </c>
      <c r="C42" s="0" t="s">
        <v>713</v>
      </c>
      <c r="D42" s="0" t="s">
        <v>714</v>
      </c>
      <c r="E42" s="0" t="s">
        <v>715</v>
      </c>
      <c r="F42" s="0" t="s">
        <v>637</v>
      </c>
      <c r="G42" s="0" t="s">
        <v>716</v>
      </c>
      <c r="H42" s="0" t="s">
        <v>553</v>
      </c>
      <c r="I42" s="0" t="s">
        <v>554</v>
      </c>
    </row>
    <row customHeight="1" ht="11.25">
      <c r="A43" s="0" t="s">
        <v>547</v>
      </c>
      <c r="B43" s="0" t="s">
        <v>174</v>
      </c>
      <c r="C43" s="0" t="s">
        <v>717</v>
      </c>
      <c r="D43" s="0" t="s">
        <v>718</v>
      </c>
      <c r="E43" s="0" t="s">
        <v>719</v>
      </c>
      <c r="F43" s="0" t="s">
        <v>720</v>
      </c>
      <c r="G43" s="0" t="s">
        <v>721</v>
      </c>
      <c r="H43" s="0" t="s">
        <v>553</v>
      </c>
      <c r="I43" s="0" t="s">
        <v>554</v>
      </c>
    </row>
    <row customHeight="1" ht="11.25">
      <c r="A44" s="0" t="s">
        <v>547</v>
      </c>
      <c r="B44" s="0" t="s">
        <v>174</v>
      </c>
      <c r="C44" s="0" t="s">
        <v>722</v>
      </c>
      <c r="D44" s="0" t="s">
        <v>723</v>
      </c>
      <c r="E44" s="0" t="s">
        <v>724</v>
      </c>
      <c r="F44" s="0" t="s">
        <v>637</v>
      </c>
      <c r="G44" s="0" t="s">
        <v>725</v>
      </c>
      <c r="H44" s="0" t="s">
        <v>553</v>
      </c>
      <c r="I44" s="0" t="s">
        <v>554</v>
      </c>
    </row>
    <row customHeight="1" ht="11.25">
      <c r="A45" s="0" t="s">
        <v>547</v>
      </c>
      <c r="B45" s="0" t="s">
        <v>174</v>
      </c>
      <c r="C45" s="0" t="s">
        <v>726</v>
      </c>
      <c r="D45" s="0" t="s">
        <v>727</v>
      </c>
      <c r="E45" s="0" t="s">
        <v>728</v>
      </c>
      <c r="F45" s="0" t="s">
        <v>566</v>
      </c>
      <c r="G45" s="0" t="s">
        <v>729</v>
      </c>
      <c r="H45" s="0" t="s">
        <v>553</v>
      </c>
      <c r="I45" s="0" t="s">
        <v>554</v>
      </c>
    </row>
    <row customHeight="1" ht="11.25">
      <c r="A46" s="0" t="s">
        <v>547</v>
      </c>
      <c r="B46" s="0" t="s">
        <v>174</v>
      </c>
      <c r="C46" s="0" t="s">
        <v>730</v>
      </c>
      <c r="D46" s="0" t="s">
        <v>731</v>
      </c>
      <c r="E46" s="0" t="s">
        <v>732</v>
      </c>
      <c r="F46" s="0" t="s">
        <v>566</v>
      </c>
      <c r="G46" s="0" t="s">
        <v>733</v>
      </c>
      <c r="H46" s="0" t="s">
        <v>553</v>
      </c>
      <c r="I46" s="0" t="s">
        <v>554</v>
      </c>
    </row>
    <row customHeight="1" ht="11.25">
      <c r="A47" s="0" t="s">
        <v>547</v>
      </c>
      <c r="B47" s="0" t="s">
        <v>174</v>
      </c>
      <c r="C47" s="0" t="s">
        <v>734</v>
      </c>
      <c r="D47" s="0" t="s">
        <v>735</v>
      </c>
      <c r="E47" s="0" t="s">
        <v>736</v>
      </c>
      <c r="F47" s="0" t="s">
        <v>708</v>
      </c>
      <c r="G47" s="0" t="s">
        <v>737</v>
      </c>
      <c r="H47" s="0" t="s">
        <v>553</v>
      </c>
      <c r="I47" s="0" t="s">
        <v>554</v>
      </c>
    </row>
    <row customHeight="1" ht="11.25">
      <c r="A48" s="0" t="s">
        <v>547</v>
      </c>
      <c r="B48" s="0" t="s">
        <v>174</v>
      </c>
      <c r="C48" s="0" t="s">
        <v>738</v>
      </c>
      <c r="D48" s="0" t="s">
        <v>739</v>
      </c>
      <c r="E48" s="0" t="s">
        <v>740</v>
      </c>
      <c r="F48" s="0" t="s">
        <v>566</v>
      </c>
      <c r="G48" s="0" t="s">
        <v>741</v>
      </c>
      <c r="H48" s="0" t="s">
        <v>553</v>
      </c>
      <c r="I48" s="0" t="s">
        <v>554</v>
      </c>
    </row>
    <row customHeight="1" ht="11.25">
      <c r="A49" s="0" t="s">
        <v>547</v>
      </c>
      <c r="B49" s="0" t="s">
        <v>174</v>
      </c>
      <c r="C49" s="0" t="s">
        <v>742</v>
      </c>
      <c r="D49" s="0" t="s">
        <v>743</v>
      </c>
      <c r="E49" s="0" t="s">
        <v>744</v>
      </c>
      <c r="F49" s="0" t="s">
        <v>708</v>
      </c>
      <c r="G49" s="0" t="s">
        <v>745</v>
      </c>
      <c r="H49" s="0" t="s">
        <v>553</v>
      </c>
      <c r="I49" s="0" t="s">
        <v>554</v>
      </c>
    </row>
    <row customHeight="1" ht="11.25">
      <c r="A50" s="0" t="s">
        <v>547</v>
      </c>
      <c r="B50" s="0" t="s">
        <v>174</v>
      </c>
      <c r="C50" s="0" t="s">
        <v>746</v>
      </c>
      <c r="D50" s="0" t="s">
        <v>747</v>
      </c>
      <c r="E50" s="0" t="s">
        <v>748</v>
      </c>
      <c r="F50" s="0" t="s">
        <v>583</v>
      </c>
      <c r="G50" s="0" t="s">
        <v>553</v>
      </c>
      <c r="H50" s="0" t="s">
        <v>553</v>
      </c>
      <c r="I50" s="0" t="s">
        <v>554</v>
      </c>
    </row>
    <row customHeight="1" ht="11.25">
      <c r="A51" s="0" t="s">
        <v>547</v>
      </c>
      <c r="B51" s="0" t="s">
        <v>174</v>
      </c>
      <c r="C51" s="0" t="s">
        <v>749</v>
      </c>
      <c r="D51" s="0" t="s">
        <v>750</v>
      </c>
      <c r="E51" s="0" t="s">
        <v>751</v>
      </c>
      <c r="F51" s="0" t="s">
        <v>637</v>
      </c>
      <c r="G51" s="0" t="s">
        <v>553</v>
      </c>
      <c r="H51" s="0" t="s">
        <v>553</v>
      </c>
      <c r="I51" s="0" t="s">
        <v>554</v>
      </c>
    </row>
    <row customHeight="1" ht="11.25">
      <c r="A52" s="0" t="s">
        <v>547</v>
      </c>
      <c r="B52" s="0" t="s">
        <v>174</v>
      </c>
      <c r="C52" s="0" t="s">
        <v>752</v>
      </c>
      <c r="D52" s="0" t="s">
        <v>753</v>
      </c>
      <c r="E52" s="0" t="s">
        <v>754</v>
      </c>
      <c r="F52" s="0" t="s">
        <v>755</v>
      </c>
      <c r="G52" s="0" t="s">
        <v>756</v>
      </c>
      <c r="H52" s="0" t="s">
        <v>553</v>
      </c>
      <c r="I52" s="0" t="s">
        <v>554</v>
      </c>
    </row>
    <row customHeight="1" ht="11.25">
      <c r="A53" s="0" t="s">
        <v>547</v>
      </c>
      <c r="B53" s="0" t="s">
        <v>174</v>
      </c>
      <c r="C53" s="0" t="s">
        <v>757</v>
      </c>
      <c r="D53" s="0" t="s">
        <v>758</v>
      </c>
      <c r="E53" s="0" t="s">
        <v>759</v>
      </c>
      <c r="F53" s="0" t="s">
        <v>760</v>
      </c>
      <c r="G53" s="0" t="s">
        <v>761</v>
      </c>
      <c r="H53" s="0" t="s">
        <v>553</v>
      </c>
      <c r="I53" s="0" t="s">
        <v>554</v>
      </c>
    </row>
    <row customHeight="1" ht="11.25">
      <c r="A54" s="0" t="s">
        <v>547</v>
      </c>
      <c r="B54" s="0" t="s">
        <v>174</v>
      </c>
      <c r="C54" s="0" t="s">
        <v>762</v>
      </c>
      <c r="D54" s="0" t="s">
        <v>763</v>
      </c>
      <c r="E54" s="0" t="s">
        <v>764</v>
      </c>
      <c r="F54" s="0" t="s">
        <v>765</v>
      </c>
      <c r="G54" s="0" t="s">
        <v>553</v>
      </c>
      <c r="H54" s="0" t="s">
        <v>553</v>
      </c>
      <c r="I54" s="0" t="s">
        <v>554</v>
      </c>
    </row>
    <row customHeight="1" ht="11.25">
      <c r="A55" s="0" t="s">
        <v>547</v>
      </c>
      <c r="B55" s="0" t="s">
        <v>174</v>
      </c>
      <c r="C55" s="0" t="s">
        <v>766</v>
      </c>
      <c r="D55" s="0" t="s">
        <v>767</v>
      </c>
      <c r="E55" s="0" t="s">
        <v>768</v>
      </c>
      <c r="F55" s="0" t="s">
        <v>595</v>
      </c>
      <c r="G55" s="0" t="s">
        <v>769</v>
      </c>
      <c r="H55" s="0" t="s">
        <v>553</v>
      </c>
      <c r="I55" s="0" t="s">
        <v>554</v>
      </c>
    </row>
    <row customHeight="1" ht="11.25">
      <c r="A56" s="0" t="s">
        <v>547</v>
      </c>
      <c r="B56" s="0" t="s">
        <v>174</v>
      </c>
      <c r="C56" s="0" t="s">
        <v>770</v>
      </c>
      <c r="D56" s="0" t="s">
        <v>771</v>
      </c>
      <c r="E56" s="0" t="s">
        <v>772</v>
      </c>
      <c r="F56" s="0" t="s">
        <v>637</v>
      </c>
      <c r="G56" s="0" t="s">
        <v>553</v>
      </c>
      <c r="H56" s="0" t="s">
        <v>553</v>
      </c>
      <c r="I56" s="0" t="s">
        <v>554</v>
      </c>
    </row>
    <row customHeight="1" ht="11.25">
      <c r="A57" s="0" t="s">
        <v>547</v>
      </c>
      <c r="B57" s="0" t="s">
        <v>174</v>
      </c>
      <c r="C57" s="0" t="s">
        <v>773</v>
      </c>
      <c r="D57" s="0" t="s">
        <v>774</v>
      </c>
      <c r="E57" s="0" t="s">
        <v>775</v>
      </c>
      <c r="F57" s="0" t="s">
        <v>670</v>
      </c>
      <c r="G57" s="0" t="s">
        <v>776</v>
      </c>
      <c r="H57" s="0" t="s">
        <v>553</v>
      </c>
      <c r="I57" s="0" t="s">
        <v>554</v>
      </c>
    </row>
    <row customHeight="1" ht="11.25">
      <c r="A58" s="0" t="s">
        <v>547</v>
      </c>
      <c r="B58" s="0" t="s">
        <v>174</v>
      </c>
      <c r="C58" s="0" t="s">
        <v>777</v>
      </c>
      <c r="D58" s="0" t="s">
        <v>778</v>
      </c>
      <c r="E58" s="0" t="s">
        <v>779</v>
      </c>
      <c r="F58" s="0" t="s">
        <v>637</v>
      </c>
      <c r="G58" s="0" t="s">
        <v>553</v>
      </c>
      <c r="H58" s="0" t="s">
        <v>553</v>
      </c>
      <c r="I58" s="0" t="s">
        <v>554</v>
      </c>
    </row>
    <row customHeight="1" ht="11.25">
      <c r="A59" s="0" t="s">
        <v>547</v>
      </c>
      <c r="B59" s="0" t="s">
        <v>174</v>
      </c>
      <c r="C59" s="0" t="s">
        <v>780</v>
      </c>
      <c r="D59" s="0" t="s">
        <v>781</v>
      </c>
      <c r="E59" s="0" t="s">
        <v>782</v>
      </c>
      <c r="F59" s="0" t="s">
        <v>783</v>
      </c>
      <c r="G59" s="0" t="s">
        <v>784</v>
      </c>
      <c r="H59" s="0" t="s">
        <v>553</v>
      </c>
      <c r="I59" s="0" t="s">
        <v>554</v>
      </c>
    </row>
    <row customHeight="1" ht="11.25">
      <c r="A60" s="0" t="s">
        <v>547</v>
      </c>
      <c r="B60" s="0" t="s">
        <v>174</v>
      </c>
      <c r="C60" s="0" t="s">
        <v>785</v>
      </c>
      <c r="D60" s="0" t="s">
        <v>786</v>
      </c>
      <c r="E60" s="0" t="s">
        <v>787</v>
      </c>
      <c r="F60" s="0" t="s">
        <v>783</v>
      </c>
      <c r="G60" s="0" t="s">
        <v>553</v>
      </c>
      <c r="H60" s="0" t="s">
        <v>553</v>
      </c>
      <c r="I60" s="0" t="s">
        <v>554</v>
      </c>
    </row>
    <row customHeight="1" ht="11.25">
      <c r="A61" s="0" t="s">
        <v>547</v>
      </c>
      <c r="B61" s="0" t="s">
        <v>174</v>
      </c>
      <c r="C61" s="0" t="s">
        <v>788</v>
      </c>
      <c r="D61" s="0" t="s">
        <v>789</v>
      </c>
      <c r="E61" s="0" t="s">
        <v>790</v>
      </c>
      <c r="F61" s="0" t="s">
        <v>783</v>
      </c>
      <c r="G61" s="0" t="s">
        <v>553</v>
      </c>
      <c r="H61" s="0" t="s">
        <v>553</v>
      </c>
      <c r="I61" s="0" t="s">
        <v>554</v>
      </c>
    </row>
    <row customHeight="1" ht="11.25">
      <c r="A62" s="0" t="s">
        <v>547</v>
      </c>
      <c r="B62" s="0" t="s">
        <v>174</v>
      </c>
      <c r="C62" s="0" t="s">
        <v>791</v>
      </c>
      <c r="D62" s="0" t="s">
        <v>789</v>
      </c>
      <c r="E62" s="0" t="s">
        <v>792</v>
      </c>
      <c r="F62" s="0" t="s">
        <v>793</v>
      </c>
      <c r="G62" s="0" t="s">
        <v>794</v>
      </c>
      <c r="H62" s="0" t="s">
        <v>553</v>
      </c>
      <c r="I62" s="0" t="s">
        <v>554</v>
      </c>
    </row>
    <row customHeight="1" ht="11.25">
      <c r="A63" s="0" t="s">
        <v>547</v>
      </c>
      <c r="B63" s="0" t="s">
        <v>174</v>
      </c>
      <c r="C63" s="0" t="s">
        <v>795</v>
      </c>
      <c r="D63" s="0" t="s">
        <v>789</v>
      </c>
      <c r="E63" s="0" t="s">
        <v>796</v>
      </c>
      <c r="F63" s="0" t="s">
        <v>797</v>
      </c>
      <c r="G63" s="0" t="s">
        <v>798</v>
      </c>
      <c r="H63" s="0" t="s">
        <v>553</v>
      </c>
      <c r="I63" s="0" t="s">
        <v>554</v>
      </c>
    </row>
    <row customHeight="1" ht="11.25">
      <c r="A64" s="0" t="s">
        <v>547</v>
      </c>
      <c r="B64" s="0" t="s">
        <v>174</v>
      </c>
      <c r="C64" s="0" t="s">
        <v>799</v>
      </c>
      <c r="D64" s="0" t="s">
        <v>800</v>
      </c>
      <c r="E64" s="0" t="s">
        <v>801</v>
      </c>
      <c r="F64" s="0" t="s">
        <v>802</v>
      </c>
      <c r="G64" s="0" t="s">
        <v>803</v>
      </c>
      <c r="H64" s="0" t="s">
        <v>553</v>
      </c>
      <c r="I64" s="0" t="s">
        <v>554</v>
      </c>
    </row>
    <row customHeight="1" ht="11.25">
      <c r="A65" s="0" t="s">
        <v>547</v>
      </c>
      <c r="B65" s="0" t="s">
        <v>174</v>
      </c>
      <c r="C65" s="0" t="s">
        <v>804</v>
      </c>
      <c r="D65" s="0" t="s">
        <v>805</v>
      </c>
      <c r="E65" s="0" t="s">
        <v>806</v>
      </c>
      <c r="F65" s="0" t="s">
        <v>699</v>
      </c>
      <c r="G65" s="0" t="s">
        <v>807</v>
      </c>
      <c r="H65" s="0" t="s">
        <v>553</v>
      </c>
      <c r="I65" s="0" t="s">
        <v>554</v>
      </c>
    </row>
    <row customHeight="1" ht="11.25">
      <c r="A66" s="0" t="s">
        <v>547</v>
      </c>
      <c r="B66" s="0" t="s">
        <v>174</v>
      </c>
      <c r="C66" s="0" t="s">
        <v>808</v>
      </c>
      <c r="D66" s="0" t="s">
        <v>809</v>
      </c>
      <c r="E66" s="0" t="s">
        <v>810</v>
      </c>
      <c r="F66" s="0" t="s">
        <v>811</v>
      </c>
      <c r="G66" s="0" t="s">
        <v>812</v>
      </c>
      <c r="H66" s="0" t="s">
        <v>553</v>
      </c>
      <c r="I66" s="0" t="s">
        <v>554</v>
      </c>
    </row>
    <row customHeight="1" ht="11.25">
      <c r="A67" s="0" t="s">
        <v>547</v>
      </c>
      <c r="B67" s="0" t="s">
        <v>174</v>
      </c>
      <c r="C67" s="0" t="s">
        <v>813</v>
      </c>
      <c r="D67" s="0" t="s">
        <v>814</v>
      </c>
      <c r="E67" s="0" t="s">
        <v>815</v>
      </c>
      <c r="F67" s="0" t="s">
        <v>760</v>
      </c>
      <c r="G67" s="0" t="s">
        <v>761</v>
      </c>
      <c r="H67" s="0" t="s">
        <v>553</v>
      </c>
      <c r="I67" s="0" t="s">
        <v>554</v>
      </c>
    </row>
    <row customHeight="1" ht="11.25">
      <c r="A68" s="0" t="s">
        <v>547</v>
      </c>
      <c r="B68" s="0" t="s">
        <v>174</v>
      </c>
      <c r="C68" s="0" t="s">
        <v>816</v>
      </c>
      <c r="D68" s="0" t="s">
        <v>817</v>
      </c>
      <c r="E68" s="0" t="s">
        <v>818</v>
      </c>
      <c r="F68" s="0" t="s">
        <v>819</v>
      </c>
      <c r="G68" s="0" t="s">
        <v>820</v>
      </c>
      <c r="H68" s="0" t="s">
        <v>553</v>
      </c>
      <c r="I68" s="0" t="s">
        <v>554</v>
      </c>
    </row>
    <row customHeight="1" ht="11.25">
      <c r="A69" s="0" t="s">
        <v>547</v>
      </c>
      <c r="B69" s="0" t="s">
        <v>174</v>
      </c>
      <c r="C69" s="0" t="s">
        <v>821</v>
      </c>
      <c r="D69" s="0" t="s">
        <v>822</v>
      </c>
      <c r="E69" s="0" t="s">
        <v>823</v>
      </c>
      <c r="F69" s="0" t="s">
        <v>824</v>
      </c>
      <c r="G69" s="0" t="s">
        <v>825</v>
      </c>
      <c r="H69" s="0" t="s">
        <v>553</v>
      </c>
      <c r="I69" s="0" t="s">
        <v>554</v>
      </c>
    </row>
    <row customHeight="1" ht="11.25">
      <c r="A70" s="0" t="s">
        <v>547</v>
      </c>
      <c r="B70" s="0" t="s">
        <v>174</v>
      </c>
      <c r="C70" s="0" t="s">
        <v>826</v>
      </c>
      <c r="D70" s="0" t="s">
        <v>827</v>
      </c>
      <c r="E70" s="0" t="s">
        <v>828</v>
      </c>
      <c r="F70" s="0" t="s">
        <v>829</v>
      </c>
      <c r="G70" s="0" t="s">
        <v>830</v>
      </c>
      <c r="H70" s="0" t="s">
        <v>553</v>
      </c>
      <c r="I70" s="0" t="s">
        <v>554</v>
      </c>
    </row>
    <row customHeight="1" ht="11.25">
      <c r="A71" s="0" t="s">
        <v>547</v>
      </c>
      <c r="B71" s="0" t="s">
        <v>174</v>
      </c>
      <c r="C71" s="0" t="s">
        <v>831</v>
      </c>
      <c r="D71" s="0" t="s">
        <v>832</v>
      </c>
      <c r="E71" s="0" t="s">
        <v>833</v>
      </c>
      <c r="F71" s="0" t="s">
        <v>834</v>
      </c>
      <c r="G71" s="0" t="s">
        <v>835</v>
      </c>
      <c r="H71" s="0" t="s">
        <v>553</v>
      </c>
      <c r="I71" s="0" t="s">
        <v>554</v>
      </c>
    </row>
    <row customHeight="1" ht="11.25">
      <c r="A72" s="0" t="s">
        <v>547</v>
      </c>
      <c r="B72" s="0" t="s">
        <v>174</v>
      </c>
      <c r="C72" s="0" t="s">
        <v>836</v>
      </c>
      <c r="D72" s="0" t="s">
        <v>837</v>
      </c>
      <c r="E72" s="0" t="s">
        <v>838</v>
      </c>
      <c r="F72" s="0" t="s">
        <v>595</v>
      </c>
      <c r="G72" s="0" t="s">
        <v>839</v>
      </c>
      <c r="H72" s="0" t="s">
        <v>553</v>
      </c>
      <c r="I72" s="0" t="s">
        <v>554</v>
      </c>
    </row>
    <row customHeight="1" ht="11.25">
      <c r="A73" s="0" t="s">
        <v>547</v>
      </c>
      <c r="B73" s="0" t="s">
        <v>174</v>
      </c>
      <c r="C73" s="0" t="s">
        <v>840</v>
      </c>
      <c r="D73" s="0" t="s">
        <v>841</v>
      </c>
      <c r="E73" s="0" t="s">
        <v>842</v>
      </c>
      <c r="F73" s="0" t="s">
        <v>704</v>
      </c>
      <c r="G73" s="0" t="s">
        <v>843</v>
      </c>
      <c r="H73" s="0" t="s">
        <v>553</v>
      </c>
      <c r="I73" s="0" t="s">
        <v>554</v>
      </c>
    </row>
    <row customHeight="1" ht="11.25">
      <c r="A74" s="0" t="s">
        <v>547</v>
      </c>
      <c r="B74" s="0" t="s">
        <v>174</v>
      </c>
      <c r="C74" s="0" t="s">
        <v>844</v>
      </c>
      <c r="D74" s="0" t="s">
        <v>845</v>
      </c>
      <c r="E74" s="0" t="s">
        <v>846</v>
      </c>
      <c r="F74" s="0" t="s">
        <v>847</v>
      </c>
      <c r="G74" s="0" t="s">
        <v>848</v>
      </c>
      <c r="H74" s="0" t="s">
        <v>553</v>
      </c>
      <c r="I74" s="0" t="s">
        <v>554</v>
      </c>
    </row>
    <row customHeight="1" ht="11.25">
      <c r="A75" s="0" t="s">
        <v>547</v>
      </c>
      <c r="B75" s="0" t="s">
        <v>174</v>
      </c>
      <c r="C75" s="0" t="s">
        <v>849</v>
      </c>
      <c r="D75" s="0" t="s">
        <v>850</v>
      </c>
      <c r="E75" s="0" t="s">
        <v>851</v>
      </c>
      <c r="F75" s="0" t="s">
        <v>793</v>
      </c>
      <c r="G75" s="0" t="s">
        <v>852</v>
      </c>
      <c r="H75" s="0" t="s">
        <v>553</v>
      </c>
      <c r="I75" s="0" t="s">
        <v>554</v>
      </c>
    </row>
    <row customHeight="1" ht="11.25">
      <c r="A76" s="0" t="s">
        <v>547</v>
      </c>
      <c r="B76" s="0" t="s">
        <v>174</v>
      </c>
      <c r="C76" s="0" t="s">
        <v>853</v>
      </c>
      <c r="D76" s="0" t="s">
        <v>854</v>
      </c>
      <c r="E76" s="0" t="s">
        <v>855</v>
      </c>
      <c r="F76" s="0" t="s">
        <v>637</v>
      </c>
      <c r="G76" s="0" t="s">
        <v>856</v>
      </c>
      <c r="H76" s="0" t="s">
        <v>553</v>
      </c>
      <c r="I76" s="0" t="s">
        <v>554</v>
      </c>
    </row>
    <row customHeight="1" ht="11.25">
      <c r="A77" s="0" t="s">
        <v>547</v>
      </c>
      <c r="B77" s="0" t="s">
        <v>174</v>
      </c>
      <c r="C77" s="0" t="s">
        <v>857</v>
      </c>
      <c r="D77" s="0" t="s">
        <v>858</v>
      </c>
      <c r="E77" s="0" t="s">
        <v>859</v>
      </c>
      <c r="F77" s="0" t="s">
        <v>760</v>
      </c>
      <c r="G77" s="0" t="s">
        <v>860</v>
      </c>
      <c r="H77" s="0" t="s">
        <v>553</v>
      </c>
      <c r="I77" s="0" t="s">
        <v>554</v>
      </c>
    </row>
    <row customHeight="1" ht="11.25">
      <c r="A78" s="0" t="s">
        <v>547</v>
      </c>
      <c r="B78" s="0" t="s">
        <v>174</v>
      </c>
      <c r="C78" s="0" t="s">
        <v>861</v>
      </c>
      <c r="D78" s="0" t="s">
        <v>862</v>
      </c>
      <c r="E78" s="0" t="s">
        <v>863</v>
      </c>
      <c r="F78" s="0" t="s">
        <v>864</v>
      </c>
      <c r="G78" s="0" t="s">
        <v>865</v>
      </c>
      <c r="H78" s="0" t="s">
        <v>553</v>
      </c>
      <c r="I78" s="0" t="s">
        <v>554</v>
      </c>
    </row>
    <row customHeight="1" ht="11.25">
      <c r="A79" s="0" t="s">
        <v>547</v>
      </c>
      <c r="B79" s="0" t="s">
        <v>174</v>
      </c>
      <c r="C79" s="0" t="s">
        <v>866</v>
      </c>
      <c r="D79" s="0" t="s">
        <v>867</v>
      </c>
      <c r="E79" s="0" t="s">
        <v>868</v>
      </c>
      <c r="F79" s="0" t="s">
        <v>662</v>
      </c>
      <c r="G79" s="0" t="s">
        <v>869</v>
      </c>
      <c r="H79" s="0" t="s">
        <v>553</v>
      </c>
      <c r="I79" s="0" t="s">
        <v>554</v>
      </c>
    </row>
    <row customHeight="1" ht="11.25">
      <c r="A80" s="0" t="s">
        <v>547</v>
      </c>
      <c r="B80" s="0" t="s">
        <v>174</v>
      </c>
      <c r="C80" s="0" t="s">
        <v>870</v>
      </c>
      <c r="D80" s="0" t="s">
        <v>867</v>
      </c>
      <c r="E80" s="0" t="s">
        <v>871</v>
      </c>
      <c r="F80" s="0" t="s">
        <v>872</v>
      </c>
      <c r="G80" s="0" t="s">
        <v>873</v>
      </c>
      <c r="H80" s="0" t="s">
        <v>553</v>
      </c>
      <c r="I80" s="0" t="s">
        <v>554</v>
      </c>
    </row>
    <row customHeight="1" ht="11.25">
      <c r="A81" s="0" t="s">
        <v>547</v>
      </c>
      <c r="B81" s="0" t="s">
        <v>174</v>
      </c>
      <c r="C81" s="0" t="s">
        <v>874</v>
      </c>
      <c r="D81" s="0" t="s">
        <v>875</v>
      </c>
      <c r="E81" s="0" t="s">
        <v>876</v>
      </c>
      <c r="F81" s="0" t="s">
        <v>877</v>
      </c>
      <c r="G81" s="0" t="s">
        <v>878</v>
      </c>
      <c r="H81" s="0" t="s">
        <v>553</v>
      </c>
      <c r="I81" s="0" t="s">
        <v>554</v>
      </c>
    </row>
    <row customHeight="1" ht="11.25">
      <c r="A82" s="0" t="s">
        <v>547</v>
      </c>
      <c r="B82" s="0" t="s">
        <v>174</v>
      </c>
      <c r="C82" s="0" t="s">
        <v>879</v>
      </c>
      <c r="D82" s="0" t="s">
        <v>880</v>
      </c>
      <c r="E82" s="0" t="s">
        <v>881</v>
      </c>
      <c r="F82" s="0" t="s">
        <v>765</v>
      </c>
      <c r="G82" s="0" t="s">
        <v>882</v>
      </c>
      <c r="H82" s="0" t="s">
        <v>553</v>
      </c>
      <c r="I82" s="0" t="s">
        <v>554</v>
      </c>
    </row>
    <row customHeight="1" ht="11.25">
      <c r="A83" s="0" t="s">
        <v>547</v>
      </c>
      <c r="B83" s="0" t="s">
        <v>174</v>
      </c>
      <c r="C83" s="0" t="s">
        <v>883</v>
      </c>
      <c r="D83" s="0" t="s">
        <v>884</v>
      </c>
      <c r="E83" s="0" t="s">
        <v>885</v>
      </c>
      <c r="F83" s="0" t="s">
        <v>877</v>
      </c>
      <c r="G83" s="0" t="s">
        <v>886</v>
      </c>
      <c r="H83" s="0" t="s">
        <v>553</v>
      </c>
      <c r="I83" s="0" t="s">
        <v>554</v>
      </c>
    </row>
    <row customHeight="1" ht="11.25">
      <c r="A84" s="0" t="s">
        <v>547</v>
      </c>
      <c r="B84" s="0" t="s">
        <v>174</v>
      </c>
      <c r="C84" s="0" t="s">
        <v>887</v>
      </c>
      <c r="D84" s="0" t="s">
        <v>888</v>
      </c>
      <c r="E84" s="0" t="s">
        <v>889</v>
      </c>
      <c r="F84" s="0" t="s">
        <v>890</v>
      </c>
      <c r="G84" s="0" t="s">
        <v>891</v>
      </c>
      <c r="H84" s="0" t="s">
        <v>553</v>
      </c>
      <c r="I84" s="0" t="s">
        <v>554</v>
      </c>
    </row>
    <row customHeight="1" ht="11.25">
      <c r="A85" s="0" t="s">
        <v>547</v>
      </c>
      <c r="B85" s="0" t="s">
        <v>174</v>
      </c>
      <c r="C85" s="0" t="s">
        <v>892</v>
      </c>
      <c r="D85" s="0" t="s">
        <v>893</v>
      </c>
      <c r="E85" s="0" t="s">
        <v>894</v>
      </c>
      <c r="F85" s="0" t="s">
        <v>760</v>
      </c>
      <c r="G85" s="0" t="s">
        <v>895</v>
      </c>
      <c r="H85" s="0" t="s">
        <v>553</v>
      </c>
      <c r="I85" s="0" t="s">
        <v>554</v>
      </c>
    </row>
    <row customHeight="1" ht="11.25">
      <c r="A86" s="0" t="s">
        <v>547</v>
      </c>
      <c r="B86" s="0" t="s">
        <v>174</v>
      </c>
      <c r="C86" s="0" t="s">
        <v>896</v>
      </c>
      <c r="D86" s="0" t="s">
        <v>897</v>
      </c>
      <c r="E86" s="0" t="s">
        <v>898</v>
      </c>
      <c r="F86" s="0" t="s">
        <v>637</v>
      </c>
      <c r="G86" s="0" t="s">
        <v>553</v>
      </c>
      <c r="H86" s="0" t="s">
        <v>553</v>
      </c>
      <c r="I86" s="0" t="s">
        <v>554</v>
      </c>
    </row>
    <row customHeight="1" ht="11.25">
      <c r="A87" s="0" t="s">
        <v>547</v>
      </c>
      <c r="B87" s="0" t="s">
        <v>174</v>
      </c>
      <c r="C87" s="0" t="s">
        <v>899</v>
      </c>
      <c r="D87" s="0" t="s">
        <v>900</v>
      </c>
      <c r="E87" s="0" t="s">
        <v>901</v>
      </c>
      <c r="F87" s="0" t="s">
        <v>783</v>
      </c>
      <c r="G87" s="0" t="s">
        <v>902</v>
      </c>
      <c r="H87" s="0" t="s">
        <v>553</v>
      </c>
      <c r="I87" s="0" t="s">
        <v>554</v>
      </c>
    </row>
    <row customHeight="1" ht="11.25">
      <c r="A88" s="0" t="s">
        <v>547</v>
      </c>
      <c r="B88" s="0" t="s">
        <v>174</v>
      </c>
      <c r="C88" s="0" t="s">
        <v>903</v>
      </c>
      <c r="D88" s="0" t="s">
        <v>904</v>
      </c>
      <c r="E88" s="0" t="s">
        <v>905</v>
      </c>
      <c r="F88" s="0" t="s">
        <v>699</v>
      </c>
      <c r="G88" s="0" t="s">
        <v>906</v>
      </c>
      <c r="H88" s="0" t="s">
        <v>553</v>
      </c>
      <c r="I88" s="0" t="s">
        <v>554</v>
      </c>
    </row>
    <row customHeight="1" ht="11.25">
      <c r="A89" s="0" t="s">
        <v>547</v>
      </c>
      <c r="B89" s="0" t="s">
        <v>174</v>
      </c>
      <c r="C89" s="0" t="s">
        <v>907</v>
      </c>
      <c r="D89" s="0" t="s">
        <v>908</v>
      </c>
      <c r="E89" s="0" t="s">
        <v>909</v>
      </c>
      <c r="F89" s="0" t="s">
        <v>864</v>
      </c>
      <c r="G89" s="0" t="s">
        <v>910</v>
      </c>
      <c r="H89" s="0" t="s">
        <v>553</v>
      </c>
      <c r="I89" s="0" t="s">
        <v>554</v>
      </c>
    </row>
    <row customHeight="1" ht="11.25">
      <c r="A90" s="0" t="s">
        <v>547</v>
      </c>
      <c r="B90" s="0" t="s">
        <v>174</v>
      </c>
      <c r="C90" s="0" t="s">
        <v>911</v>
      </c>
      <c r="D90" s="0" t="s">
        <v>912</v>
      </c>
      <c r="E90" s="0" t="s">
        <v>913</v>
      </c>
      <c r="F90" s="0" t="s">
        <v>720</v>
      </c>
      <c r="G90" s="0" t="s">
        <v>553</v>
      </c>
      <c r="H90" s="0" t="s">
        <v>553</v>
      </c>
      <c r="I90" s="0" t="s">
        <v>554</v>
      </c>
    </row>
    <row customHeight="1" ht="11.25">
      <c r="A91" s="0" t="s">
        <v>547</v>
      </c>
      <c r="B91" s="0" t="s">
        <v>174</v>
      </c>
      <c r="C91" s="0" t="s">
        <v>914</v>
      </c>
      <c r="D91" s="0" t="s">
        <v>915</v>
      </c>
      <c r="E91" s="0" t="s">
        <v>916</v>
      </c>
      <c r="F91" s="0" t="s">
        <v>917</v>
      </c>
      <c r="G91" s="0" t="s">
        <v>918</v>
      </c>
      <c r="H91" s="0" t="s">
        <v>553</v>
      </c>
      <c r="I91" s="0" t="s">
        <v>554</v>
      </c>
    </row>
    <row customHeight="1" ht="11.25">
      <c r="A92" s="0" t="s">
        <v>547</v>
      </c>
      <c r="B92" s="0" t="s">
        <v>174</v>
      </c>
      <c r="C92" s="0" t="s">
        <v>919</v>
      </c>
      <c r="D92" s="0" t="s">
        <v>920</v>
      </c>
      <c r="E92" s="0" t="s">
        <v>921</v>
      </c>
      <c r="F92" s="0" t="s">
        <v>824</v>
      </c>
      <c r="G92" s="0" t="s">
        <v>922</v>
      </c>
      <c r="H92" s="0" t="s">
        <v>553</v>
      </c>
      <c r="I92" s="0" t="s">
        <v>554</v>
      </c>
    </row>
    <row customHeight="1" ht="11.25">
      <c r="A93" s="0" t="s">
        <v>547</v>
      </c>
      <c r="B93" s="0" t="s">
        <v>174</v>
      </c>
      <c r="C93" s="0" t="s">
        <v>923</v>
      </c>
      <c r="D93" s="0" t="s">
        <v>924</v>
      </c>
      <c r="E93" s="0" t="s">
        <v>925</v>
      </c>
      <c r="F93" s="0" t="s">
        <v>760</v>
      </c>
      <c r="G93" s="0" t="s">
        <v>553</v>
      </c>
      <c r="H93" s="0" t="s">
        <v>553</v>
      </c>
      <c r="I93" s="0" t="s">
        <v>554</v>
      </c>
    </row>
    <row customHeight="1" ht="11.25">
      <c r="A94" s="0" t="s">
        <v>547</v>
      </c>
      <c r="B94" s="0" t="s">
        <v>174</v>
      </c>
      <c r="C94" s="0" t="s">
        <v>926</v>
      </c>
      <c r="D94" s="0" t="s">
        <v>927</v>
      </c>
      <c r="E94" s="0" t="s">
        <v>928</v>
      </c>
      <c r="F94" s="0" t="s">
        <v>595</v>
      </c>
      <c r="G94" s="0" t="s">
        <v>553</v>
      </c>
      <c r="H94" s="0" t="s">
        <v>553</v>
      </c>
      <c r="I94" s="0" t="s">
        <v>554</v>
      </c>
    </row>
    <row customHeight="1" ht="11.25">
      <c r="A95" s="0" t="s">
        <v>547</v>
      </c>
      <c r="B95" s="0" t="s">
        <v>174</v>
      </c>
      <c r="C95" s="0" t="s">
        <v>929</v>
      </c>
      <c r="D95" s="0" t="s">
        <v>930</v>
      </c>
      <c r="E95" s="0" t="s">
        <v>931</v>
      </c>
      <c r="F95" s="0" t="s">
        <v>587</v>
      </c>
      <c r="G95" s="0" t="s">
        <v>553</v>
      </c>
      <c r="H95" s="0" t="s">
        <v>553</v>
      </c>
      <c r="I95" s="0" t="s">
        <v>554</v>
      </c>
    </row>
    <row customHeight="1" ht="11.25">
      <c r="A96" s="0" t="s">
        <v>547</v>
      </c>
      <c r="B96" s="0" t="s">
        <v>174</v>
      </c>
      <c r="C96" s="0" t="s">
        <v>932</v>
      </c>
      <c r="D96" s="0" t="s">
        <v>933</v>
      </c>
      <c r="E96" s="0" t="s">
        <v>934</v>
      </c>
      <c r="F96" s="0" t="s">
        <v>583</v>
      </c>
      <c r="G96" s="0" t="s">
        <v>553</v>
      </c>
      <c r="H96" s="0" t="s">
        <v>553</v>
      </c>
      <c r="I96" s="0" t="s">
        <v>554</v>
      </c>
    </row>
    <row customHeight="1" ht="11.25">
      <c r="A97" s="0" t="s">
        <v>547</v>
      </c>
      <c r="B97" s="0" t="s">
        <v>174</v>
      </c>
      <c r="C97" s="0" t="s">
        <v>935</v>
      </c>
      <c r="D97" s="0" t="s">
        <v>936</v>
      </c>
      <c r="E97" s="0" t="s">
        <v>937</v>
      </c>
      <c r="F97" s="0" t="s">
        <v>587</v>
      </c>
      <c r="G97" s="0" t="s">
        <v>553</v>
      </c>
      <c r="H97" s="0" t="s">
        <v>553</v>
      </c>
      <c r="I97" s="0" t="s">
        <v>554</v>
      </c>
    </row>
    <row customHeight="1" ht="11.25">
      <c r="A98" s="0" t="s">
        <v>547</v>
      </c>
      <c r="B98" s="0" t="s">
        <v>174</v>
      </c>
      <c r="C98" s="0" t="s">
        <v>938</v>
      </c>
      <c r="D98" s="0" t="s">
        <v>939</v>
      </c>
      <c r="E98" s="0" t="s">
        <v>940</v>
      </c>
      <c r="F98" s="0" t="s">
        <v>595</v>
      </c>
      <c r="G98" s="0" t="s">
        <v>941</v>
      </c>
      <c r="H98" s="0" t="s">
        <v>553</v>
      </c>
      <c r="I98" s="0" t="s">
        <v>554</v>
      </c>
    </row>
    <row customHeight="1" ht="11.25">
      <c r="A99" s="0" t="s">
        <v>547</v>
      </c>
      <c r="B99" s="0" t="s">
        <v>174</v>
      </c>
      <c r="C99" s="0" t="s">
        <v>942</v>
      </c>
      <c r="D99" s="0" t="s">
        <v>943</v>
      </c>
      <c r="E99" s="0" t="s">
        <v>944</v>
      </c>
      <c r="F99" s="0" t="s">
        <v>872</v>
      </c>
      <c r="G99" s="0" t="s">
        <v>945</v>
      </c>
      <c r="H99" s="0" t="s">
        <v>553</v>
      </c>
      <c r="I99" s="0" t="s">
        <v>554</v>
      </c>
    </row>
    <row customHeight="1" ht="11.25">
      <c r="A100" s="0" t="s">
        <v>547</v>
      </c>
      <c r="B100" s="0" t="s">
        <v>174</v>
      </c>
      <c r="C100" s="0" t="s">
        <v>946</v>
      </c>
      <c r="D100" s="0" t="s">
        <v>947</v>
      </c>
      <c r="E100" s="0" t="s">
        <v>948</v>
      </c>
      <c r="F100" s="0" t="s">
        <v>562</v>
      </c>
      <c r="G100" s="0" t="s">
        <v>949</v>
      </c>
      <c r="H100" s="0" t="s">
        <v>553</v>
      </c>
      <c r="I100" s="0" t="s">
        <v>554</v>
      </c>
    </row>
    <row customHeight="1" ht="11.25">
      <c r="A101" s="0" t="s">
        <v>547</v>
      </c>
      <c r="B101" s="0" t="s">
        <v>174</v>
      </c>
      <c r="C101" s="0" t="s">
        <v>950</v>
      </c>
      <c r="D101" s="0" t="s">
        <v>947</v>
      </c>
      <c r="E101" s="0" t="s">
        <v>951</v>
      </c>
      <c r="F101" s="0" t="s">
        <v>650</v>
      </c>
      <c r="G101" s="0" t="s">
        <v>952</v>
      </c>
      <c r="H101" s="0" t="s">
        <v>553</v>
      </c>
      <c r="I101" s="0" t="s">
        <v>554</v>
      </c>
    </row>
    <row customHeight="1" ht="11.25">
      <c r="A102" s="0" t="s">
        <v>547</v>
      </c>
      <c r="B102" s="0" t="s">
        <v>174</v>
      </c>
      <c r="C102" s="0" t="s">
        <v>953</v>
      </c>
      <c r="D102" s="0" t="s">
        <v>954</v>
      </c>
      <c r="E102" s="0" t="s">
        <v>955</v>
      </c>
      <c r="F102" s="0" t="s">
        <v>566</v>
      </c>
      <c r="G102" s="0" t="s">
        <v>956</v>
      </c>
      <c r="H102" s="0" t="s">
        <v>553</v>
      </c>
      <c r="I102" s="0" t="s">
        <v>554</v>
      </c>
    </row>
    <row customHeight="1" ht="11.25">
      <c r="A103" s="0" t="s">
        <v>547</v>
      </c>
      <c r="B103" s="0" t="s">
        <v>174</v>
      </c>
      <c r="C103" s="0" t="s">
        <v>957</v>
      </c>
      <c r="D103" s="0" t="s">
        <v>958</v>
      </c>
      <c r="E103" s="0" t="s">
        <v>959</v>
      </c>
      <c r="F103" s="0" t="s">
        <v>571</v>
      </c>
      <c r="G103" s="0" t="s">
        <v>553</v>
      </c>
      <c r="H103" s="0" t="s">
        <v>553</v>
      </c>
      <c r="I103" s="0" t="s">
        <v>554</v>
      </c>
    </row>
    <row customHeight="1" ht="11.25">
      <c r="A104" s="0" t="s">
        <v>547</v>
      </c>
      <c r="B104" s="0" t="s">
        <v>174</v>
      </c>
      <c r="C104" s="0" t="s">
        <v>960</v>
      </c>
      <c r="D104" s="0" t="s">
        <v>961</v>
      </c>
      <c r="E104" s="0" t="s">
        <v>962</v>
      </c>
      <c r="F104" s="0" t="s">
        <v>824</v>
      </c>
      <c r="G104" s="0" t="s">
        <v>963</v>
      </c>
      <c r="H104" s="0" t="s">
        <v>553</v>
      </c>
      <c r="I104" s="0" t="s">
        <v>554</v>
      </c>
    </row>
    <row customHeight="1" ht="11.25">
      <c r="A105" s="0" t="s">
        <v>547</v>
      </c>
      <c r="B105" s="0" t="s">
        <v>174</v>
      </c>
      <c r="C105" s="0" t="s">
        <v>964</v>
      </c>
      <c r="D105" s="0" t="s">
        <v>965</v>
      </c>
      <c r="E105" s="0" t="s">
        <v>966</v>
      </c>
      <c r="F105" s="0" t="s">
        <v>755</v>
      </c>
      <c r="G105" s="0" t="s">
        <v>553</v>
      </c>
      <c r="H105" s="0" t="s">
        <v>553</v>
      </c>
      <c r="I105" s="0" t="s">
        <v>554</v>
      </c>
    </row>
    <row customHeight="1" ht="11.25">
      <c r="A106" s="0" t="s">
        <v>547</v>
      </c>
      <c r="B106" s="0" t="s">
        <v>174</v>
      </c>
      <c r="C106" s="0" t="s">
        <v>967</v>
      </c>
      <c r="D106" s="0" t="s">
        <v>968</v>
      </c>
      <c r="E106" s="0" t="s">
        <v>969</v>
      </c>
      <c r="F106" s="0" t="s">
        <v>562</v>
      </c>
      <c r="G106" s="0" t="s">
        <v>970</v>
      </c>
      <c r="H106" s="0" t="s">
        <v>553</v>
      </c>
      <c r="I106" s="0" t="s">
        <v>554</v>
      </c>
    </row>
    <row customHeight="1" ht="11.25">
      <c r="A107" s="0" t="s">
        <v>547</v>
      </c>
      <c r="B107" s="0" t="s">
        <v>174</v>
      </c>
      <c r="C107" s="0" t="s">
        <v>971</v>
      </c>
      <c r="D107" s="0" t="s">
        <v>972</v>
      </c>
      <c r="E107" s="0" t="s">
        <v>973</v>
      </c>
      <c r="F107" s="0" t="s">
        <v>583</v>
      </c>
      <c r="G107" s="0" t="s">
        <v>974</v>
      </c>
      <c r="H107" s="0" t="s">
        <v>553</v>
      </c>
      <c r="I107" s="0" t="s">
        <v>554</v>
      </c>
    </row>
    <row customHeight="1" ht="11.25">
      <c r="A108" s="0" t="s">
        <v>547</v>
      </c>
      <c r="B108" s="0" t="s">
        <v>174</v>
      </c>
      <c r="C108" s="0" t="s">
        <v>975</v>
      </c>
      <c r="D108" s="0" t="s">
        <v>976</v>
      </c>
      <c r="E108" s="0" t="s">
        <v>977</v>
      </c>
      <c r="F108" s="0" t="s">
        <v>566</v>
      </c>
      <c r="G108" s="0" t="s">
        <v>553</v>
      </c>
      <c r="H108" s="0" t="s">
        <v>553</v>
      </c>
      <c r="I108" s="0" t="s">
        <v>554</v>
      </c>
    </row>
    <row customHeight="1" ht="11.25">
      <c r="A109" s="0" t="s">
        <v>547</v>
      </c>
      <c r="B109" s="0" t="s">
        <v>174</v>
      </c>
      <c r="C109" s="0" t="s">
        <v>978</v>
      </c>
      <c r="D109" s="0" t="s">
        <v>979</v>
      </c>
      <c r="E109" s="0" t="s">
        <v>980</v>
      </c>
      <c r="F109" s="0" t="s">
        <v>595</v>
      </c>
      <c r="G109" s="0" t="s">
        <v>553</v>
      </c>
      <c r="H109" s="0" t="s">
        <v>553</v>
      </c>
      <c r="I109" s="0" t="s">
        <v>554</v>
      </c>
    </row>
    <row customHeight="1" ht="11.25">
      <c r="A110" s="0" t="s">
        <v>547</v>
      </c>
      <c r="B110" s="0" t="s">
        <v>174</v>
      </c>
      <c r="C110" s="0" t="s">
        <v>981</v>
      </c>
      <c r="D110" s="0" t="s">
        <v>982</v>
      </c>
      <c r="E110" s="0" t="s">
        <v>983</v>
      </c>
      <c r="F110" s="0" t="s">
        <v>984</v>
      </c>
      <c r="G110" s="0" t="s">
        <v>553</v>
      </c>
      <c r="H110" s="0" t="s">
        <v>553</v>
      </c>
      <c r="I110" s="0" t="s">
        <v>554</v>
      </c>
    </row>
    <row customHeight="1" ht="11.25">
      <c r="A111" s="0" t="s">
        <v>547</v>
      </c>
      <c r="B111" s="0" t="s">
        <v>174</v>
      </c>
      <c r="C111" s="0" t="s">
        <v>985</v>
      </c>
      <c r="D111" s="0" t="s">
        <v>986</v>
      </c>
      <c r="E111" s="0" t="s">
        <v>987</v>
      </c>
      <c r="F111" s="0" t="s">
        <v>824</v>
      </c>
      <c r="G111" s="0" t="s">
        <v>988</v>
      </c>
      <c r="H111" s="0" t="s">
        <v>553</v>
      </c>
      <c r="I111" s="0" t="s">
        <v>554</v>
      </c>
    </row>
    <row customHeight="1" ht="11.25">
      <c r="A112" s="0" t="s">
        <v>547</v>
      </c>
      <c r="B112" s="0" t="s">
        <v>174</v>
      </c>
      <c r="C112" s="0" t="s">
        <v>989</v>
      </c>
      <c r="D112" s="0" t="s">
        <v>990</v>
      </c>
      <c r="E112" s="0" t="s">
        <v>991</v>
      </c>
      <c r="F112" s="0" t="s">
        <v>595</v>
      </c>
      <c r="G112" s="0" t="s">
        <v>992</v>
      </c>
      <c r="H112" s="0" t="s">
        <v>553</v>
      </c>
      <c r="I112" s="0" t="s">
        <v>554</v>
      </c>
    </row>
    <row customHeight="1" ht="11.25">
      <c r="A113" s="0" t="s">
        <v>547</v>
      </c>
      <c r="B113" s="0" t="s">
        <v>174</v>
      </c>
      <c r="C113" s="0" t="s">
        <v>993</v>
      </c>
      <c r="D113" s="0" t="s">
        <v>994</v>
      </c>
      <c r="E113" s="0" t="s">
        <v>995</v>
      </c>
      <c r="F113" s="0" t="s">
        <v>571</v>
      </c>
      <c r="G113" s="0" t="s">
        <v>553</v>
      </c>
      <c r="H113" s="0" t="s">
        <v>553</v>
      </c>
      <c r="I113" s="0" t="s">
        <v>554</v>
      </c>
    </row>
    <row customHeight="1" ht="11.25">
      <c r="A114" s="0" t="s">
        <v>547</v>
      </c>
      <c r="B114" s="0" t="s">
        <v>174</v>
      </c>
      <c r="C114" s="0" t="s">
        <v>996</v>
      </c>
      <c r="D114" s="0" t="s">
        <v>997</v>
      </c>
      <c r="E114" s="0" t="s">
        <v>998</v>
      </c>
      <c r="F114" s="0" t="s">
        <v>595</v>
      </c>
      <c r="G114" s="0" t="s">
        <v>553</v>
      </c>
      <c r="H114" s="0" t="s">
        <v>553</v>
      </c>
      <c r="I114" s="0" t="s">
        <v>554</v>
      </c>
    </row>
    <row customHeight="1" ht="11.25">
      <c r="A115" s="0" t="s">
        <v>547</v>
      </c>
      <c r="B115" s="0" t="s">
        <v>174</v>
      </c>
      <c r="C115" s="0" t="s">
        <v>999</v>
      </c>
      <c r="D115" s="0" t="s">
        <v>1000</v>
      </c>
      <c r="E115" s="0" t="s">
        <v>1001</v>
      </c>
      <c r="F115" s="0" t="s">
        <v>637</v>
      </c>
      <c r="G115" s="0" t="s">
        <v>1002</v>
      </c>
      <c r="H115" s="0" t="s">
        <v>553</v>
      </c>
      <c r="I115" s="0" t="s">
        <v>554</v>
      </c>
    </row>
    <row customHeight="1" ht="11.25">
      <c r="A116" s="0" t="s">
        <v>547</v>
      </c>
      <c r="B116" s="0" t="s">
        <v>174</v>
      </c>
      <c r="C116" s="0" t="s">
        <v>1003</v>
      </c>
      <c r="D116" s="0" t="s">
        <v>1004</v>
      </c>
      <c r="E116" s="0" t="s">
        <v>1005</v>
      </c>
      <c r="F116" s="0" t="s">
        <v>562</v>
      </c>
      <c r="G116" s="0" t="s">
        <v>1006</v>
      </c>
      <c r="H116" s="0" t="s">
        <v>553</v>
      </c>
      <c r="I116" s="0" t="s">
        <v>554</v>
      </c>
    </row>
    <row customHeight="1" ht="11.25">
      <c r="A117" s="0" t="s">
        <v>547</v>
      </c>
      <c r="B117" s="0" t="s">
        <v>174</v>
      </c>
      <c r="C117" s="0" t="s">
        <v>1007</v>
      </c>
      <c r="D117" s="0" t="s">
        <v>1008</v>
      </c>
      <c r="E117" s="0" t="s">
        <v>1009</v>
      </c>
      <c r="F117" s="0" t="s">
        <v>571</v>
      </c>
      <c r="G117" s="0" t="s">
        <v>553</v>
      </c>
      <c r="H117" s="0" t="s">
        <v>553</v>
      </c>
      <c r="I117" s="0" t="s">
        <v>554</v>
      </c>
    </row>
    <row customHeight="1" ht="11.25">
      <c r="A118" s="0" t="s">
        <v>547</v>
      </c>
      <c r="B118" s="0" t="s">
        <v>174</v>
      </c>
      <c r="C118" s="0" t="s">
        <v>1010</v>
      </c>
      <c r="D118" s="0" t="s">
        <v>1011</v>
      </c>
      <c r="E118" s="0" t="s">
        <v>1012</v>
      </c>
      <c r="F118" s="0" t="s">
        <v>1013</v>
      </c>
      <c r="G118" s="0" t="s">
        <v>1014</v>
      </c>
      <c r="H118" s="0" t="s">
        <v>553</v>
      </c>
      <c r="I118" s="0" t="s">
        <v>554</v>
      </c>
    </row>
    <row customHeight="1" ht="11.25">
      <c r="A119" s="0" t="s">
        <v>547</v>
      </c>
      <c r="B119" s="0" t="s">
        <v>174</v>
      </c>
      <c r="C119" s="0" t="s">
        <v>1015</v>
      </c>
      <c r="D119" s="0" t="s">
        <v>1016</v>
      </c>
      <c r="E119" s="0" t="s">
        <v>1017</v>
      </c>
      <c r="F119" s="0" t="s">
        <v>583</v>
      </c>
      <c r="G119" s="0" t="s">
        <v>1018</v>
      </c>
      <c r="H119" s="0" t="s">
        <v>553</v>
      </c>
      <c r="I119" s="0" t="s">
        <v>554</v>
      </c>
    </row>
    <row customHeight="1" ht="11.25">
      <c r="A120" s="0" t="s">
        <v>547</v>
      </c>
      <c r="B120" s="0" t="s">
        <v>174</v>
      </c>
      <c r="C120" s="0" t="s">
        <v>1019</v>
      </c>
      <c r="D120" s="0" t="s">
        <v>1020</v>
      </c>
      <c r="E120" s="0" t="s">
        <v>1021</v>
      </c>
      <c r="F120" s="0" t="s">
        <v>595</v>
      </c>
      <c r="G120" s="0" t="s">
        <v>1022</v>
      </c>
      <c r="H120" s="0" t="s">
        <v>553</v>
      </c>
      <c r="I120" s="0" t="s">
        <v>554</v>
      </c>
    </row>
    <row customHeight="1" ht="11.25">
      <c r="A121" s="0" t="s">
        <v>547</v>
      </c>
      <c r="B121" s="0" t="s">
        <v>174</v>
      </c>
      <c r="C121" s="0" t="s">
        <v>1023</v>
      </c>
      <c r="D121" s="0" t="s">
        <v>1024</v>
      </c>
      <c r="E121" s="0" t="s">
        <v>1025</v>
      </c>
      <c r="F121" s="0" t="s">
        <v>571</v>
      </c>
      <c r="G121" s="0" t="s">
        <v>553</v>
      </c>
      <c r="H121" s="0" t="s">
        <v>553</v>
      </c>
      <c r="I121" s="0" t="s">
        <v>554</v>
      </c>
    </row>
    <row customHeight="1" ht="11.25">
      <c r="A122" s="0" t="s">
        <v>547</v>
      </c>
      <c r="B122" s="0" t="s">
        <v>174</v>
      </c>
      <c r="C122" s="0" t="s">
        <v>1026</v>
      </c>
      <c r="D122" s="0" t="s">
        <v>1027</v>
      </c>
      <c r="E122" s="0" t="s">
        <v>1028</v>
      </c>
      <c r="F122" s="0" t="s">
        <v>571</v>
      </c>
      <c r="G122" s="0" t="s">
        <v>553</v>
      </c>
      <c r="H122" s="0" t="s">
        <v>553</v>
      </c>
      <c r="I122" s="0" t="s">
        <v>554</v>
      </c>
    </row>
    <row customHeight="1" ht="11.25">
      <c r="A123" s="0" t="s">
        <v>547</v>
      </c>
      <c r="B123" s="0" t="s">
        <v>174</v>
      </c>
      <c r="C123" s="0" t="s">
        <v>1029</v>
      </c>
      <c r="D123" s="0" t="s">
        <v>1030</v>
      </c>
      <c r="E123" s="0" t="s">
        <v>1031</v>
      </c>
      <c r="F123" s="0" t="s">
        <v>650</v>
      </c>
      <c r="G123" s="0" t="s">
        <v>1032</v>
      </c>
      <c r="H123" s="0" t="s">
        <v>553</v>
      </c>
      <c r="I123" s="0" t="s">
        <v>554</v>
      </c>
    </row>
    <row customHeight="1" ht="11.25">
      <c r="A124" s="0" t="s">
        <v>547</v>
      </c>
      <c r="B124" s="0" t="s">
        <v>174</v>
      </c>
      <c r="C124" s="0" t="s">
        <v>1033</v>
      </c>
      <c r="D124" s="0" t="s">
        <v>1034</v>
      </c>
      <c r="E124" s="0" t="s">
        <v>1035</v>
      </c>
      <c r="F124" s="0" t="s">
        <v>1036</v>
      </c>
      <c r="G124" s="0" t="s">
        <v>1037</v>
      </c>
      <c r="H124" s="0" t="s">
        <v>553</v>
      </c>
      <c r="I124" s="0" t="s">
        <v>554</v>
      </c>
    </row>
    <row customHeight="1" ht="11.25">
      <c r="A125" s="0" t="s">
        <v>547</v>
      </c>
      <c r="B125" s="0" t="s">
        <v>174</v>
      </c>
      <c r="C125" s="0" t="s">
        <v>1038</v>
      </c>
      <c r="D125" s="0" t="s">
        <v>1039</v>
      </c>
      <c r="E125" s="0" t="s">
        <v>1040</v>
      </c>
      <c r="F125" s="0" t="s">
        <v>562</v>
      </c>
      <c r="G125" s="0" t="s">
        <v>1041</v>
      </c>
      <c r="H125" s="0" t="s">
        <v>553</v>
      </c>
      <c r="I125" s="0" t="s">
        <v>554</v>
      </c>
    </row>
    <row customHeight="1" ht="11.25">
      <c r="A126" s="0" t="s">
        <v>547</v>
      </c>
      <c r="B126" s="0" t="s">
        <v>174</v>
      </c>
      <c r="C126" s="0" t="s">
        <v>1042</v>
      </c>
      <c r="D126" s="0" t="s">
        <v>1043</v>
      </c>
      <c r="E126" s="0" t="s">
        <v>1044</v>
      </c>
      <c r="F126" s="0" t="s">
        <v>650</v>
      </c>
      <c r="G126" s="0" t="s">
        <v>553</v>
      </c>
      <c r="H126" s="0" t="s">
        <v>553</v>
      </c>
      <c r="I126" s="0" t="s">
        <v>554</v>
      </c>
    </row>
    <row customHeight="1" ht="11.25">
      <c r="A127" s="0" t="s">
        <v>547</v>
      </c>
      <c r="B127" s="0" t="s">
        <v>174</v>
      </c>
      <c r="C127" s="0" t="s">
        <v>1045</v>
      </c>
      <c r="D127" s="0" t="s">
        <v>1046</v>
      </c>
      <c r="E127" s="0" t="s">
        <v>1047</v>
      </c>
      <c r="F127" s="0" t="s">
        <v>760</v>
      </c>
      <c r="G127" s="0" t="s">
        <v>1048</v>
      </c>
      <c r="H127" s="0" t="s">
        <v>553</v>
      </c>
      <c r="I127" s="0" t="s">
        <v>554</v>
      </c>
    </row>
    <row customHeight="1" ht="11.25">
      <c r="A128" s="0" t="s">
        <v>547</v>
      </c>
      <c r="B128" s="0" t="s">
        <v>174</v>
      </c>
      <c r="C128" s="0" t="s">
        <v>1049</v>
      </c>
      <c r="D128" s="0" t="s">
        <v>1050</v>
      </c>
      <c r="E128" s="0" t="s">
        <v>1051</v>
      </c>
      <c r="F128" s="0" t="s">
        <v>765</v>
      </c>
      <c r="G128" s="0" t="s">
        <v>1052</v>
      </c>
      <c r="H128" s="0" t="s">
        <v>553</v>
      </c>
      <c r="I128" s="0" t="s">
        <v>554</v>
      </c>
    </row>
    <row customHeight="1" ht="11.25">
      <c r="A129" s="0" t="s">
        <v>547</v>
      </c>
      <c r="B129" s="0" t="s">
        <v>174</v>
      </c>
      <c r="C129" s="0" t="s">
        <v>1053</v>
      </c>
      <c r="D129" s="0" t="s">
        <v>1054</v>
      </c>
      <c r="E129" s="0" t="s">
        <v>1055</v>
      </c>
      <c r="F129" s="0" t="s">
        <v>877</v>
      </c>
      <c r="G129" s="0" t="s">
        <v>1056</v>
      </c>
      <c r="H129" s="0" t="s">
        <v>553</v>
      </c>
      <c r="I129" s="0" t="s">
        <v>554</v>
      </c>
    </row>
    <row customHeight="1" ht="11.25">
      <c r="A130" s="0" t="s">
        <v>547</v>
      </c>
      <c r="B130" s="0" t="s">
        <v>174</v>
      </c>
      <c r="C130" s="0" t="s">
        <v>1057</v>
      </c>
      <c r="D130" s="0" t="s">
        <v>1058</v>
      </c>
      <c r="E130" s="0" t="s">
        <v>1059</v>
      </c>
      <c r="F130" s="0" t="s">
        <v>1060</v>
      </c>
      <c r="G130" s="0" t="s">
        <v>553</v>
      </c>
      <c r="H130" s="0" t="s">
        <v>553</v>
      </c>
      <c r="I130" s="0" t="s">
        <v>554</v>
      </c>
    </row>
    <row customHeight="1" ht="11.25">
      <c r="A131" s="0" t="s">
        <v>547</v>
      </c>
      <c r="B131" s="0" t="s">
        <v>174</v>
      </c>
      <c r="C131" s="0" t="s">
        <v>1061</v>
      </c>
      <c r="D131" s="0" t="s">
        <v>1062</v>
      </c>
      <c r="E131" s="0" t="s">
        <v>1063</v>
      </c>
      <c r="F131" s="0" t="s">
        <v>571</v>
      </c>
      <c r="G131" s="0" t="s">
        <v>553</v>
      </c>
      <c r="H131" s="0" t="s">
        <v>553</v>
      </c>
      <c r="I131" s="0" t="s">
        <v>554</v>
      </c>
    </row>
    <row customHeight="1" ht="11.25">
      <c r="A132" s="0" t="s">
        <v>547</v>
      </c>
      <c r="B132" s="0" t="s">
        <v>174</v>
      </c>
      <c r="C132" s="0" t="s">
        <v>1064</v>
      </c>
      <c r="D132" s="0" t="s">
        <v>1065</v>
      </c>
      <c r="E132" s="0" t="s">
        <v>1066</v>
      </c>
      <c r="F132" s="0" t="s">
        <v>819</v>
      </c>
      <c r="G132" s="0" t="s">
        <v>1067</v>
      </c>
      <c r="H132" s="0" t="s">
        <v>553</v>
      </c>
      <c r="I132" s="0" t="s">
        <v>554</v>
      </c>
    </row>
    <row customHeight="1" ht="11.25">
      <c r="A133" s="0" t="s">
        <v>547</v>
      </c>
      <c r="B133" s="0" t="s">
        <v>174</v>
      </c>
      <c r="C133" s="0" t="s">
        <v>1068</v>
      </c>
      <c r="D133" s="0" t="s">
        <v>1069</v>
      </c>
      <c r="E133" s="0" t="s">
        <v>1070</v>
      </c>
      <c r="F133" s="0" t="s">
        <v>562</v>
      </c>
      <c r="G133" s="0" t="s">
        <v>553</v>
      </c>
      <c r="H133" s="0" t="s">
        <v>553</v>
      </c>
      <c r="I133" s="0" t="s">
        <v>554</v>
      </c>
    </row>
    <row customHeight="1" ht="11.25">
      <c r="A134" s="0" t="s">
        <v>547</v>
      </c>
      <c r="B134" s="0" t="s">
        <v>174</v>
      </c>
      <c r="C134" s="0" t="s">
        <v>1071</v>
      </c>
      <c r="D134" s="0" t="s">
        <v>1072</v>
      </c>
      <c r="E134" s="0" t="s">
        <v>1073</v>
      </c>
      <c r="F134" s="0" t="s">
        <v>583</v>
      </c>
      <c r="G134" s="0" t="s">
        <v>1074</v>
      </c>
      <c r="H134" s="0" t="s">
        <v>553</v>
      </c>
      <c r="I134" s="0" t="s">
        <v>554</v>
      </c>
    </row>
    <row customHeight="1" ht="11.25">
      <c r="A135" s="0" t="s">
        <v>547</v>
      </c>
      <c r="B135" s="0" t="s">
        <v>174</v>
      </c>
      <c r="C135" s="0" t="s">
        <v>1075</v>
      </c>
      <c r="D135" s="0" t="s">
        <v>1072</v>
      </c>
      <c r="E135" s="0" t="s">
        <v>1076</v>
      </c>
      <c r="F135" s="0" t="s">
        <v>877</v>
      </c>
      <c r="G135" s="0" t="s">
        <v>553</v>
      </c>
      <c r="H135" s="0" t="s">
        <v>553</v>
      </c>
      <c r="I135" s="0" t="s">
        <v>554</v>
      </c>
    </row>
    <row customHeight="1" ht="11.25">
      <c r="A136" s="0" t="s">
        <v>547</v>
      </c>
      <c r="B136" s="0" t="s">
        <v>174</v>
      </c>
      <c r="C136" s="0" t="s">
        <v>1077</v>
      </c>
      <c r="D136" s="0" t="s">
        <v>1078</v>
      </c>
      <c r="E136" s="0" t="s">
        <v>1079</v>
      </c>
      <c r="F136" s="0" t="s">
        <v>1080</v>
      </c>
      <c r="G136" s="0" t="s">
        <v>1081</v>
      </c>
      <c r="H136" s="0" t="s">
        <v>553</v>
      </c>
      <c r="I136" s="0" t="s">
        <v>554</v>
      </c>
    </row>
    <row customHeight="1" ht="11.25">
      <c r="A137" s="0" t="s">
        <v>547</v>
      </c>
      <c r="B137" s="0" t="s">
        <v>174</v>
      </c>
      <c r="C137" s="0" t="s">
        <v>1082</v>
      </c>
      <c r="D137" s="0" t="s">
        <v>1083</v>
      </c>
      <c r="E137" s="0" t="s">
        <v>1084</v>
      </c>
      <c r="F137" s="0" t="s">
        <v>877</v>
      </c>
      <c r="G137" s="0" t="s">
        <v>1085</v>
      </c>
      <c r="H137" s="0" t="s">
        <v>553</v>
      </c>
      <c r="I137" s="0" t="s">
        <v>554</v>
      </c>
    </row>
    <row customHeight="1" ht="11.25">
      <c r="A138" s="0" t="s">
        <v>547</v>
      </c>
      <c r="B138" s="0" t="s">
        <v>174</v>
      </c>
      <c r="C138" s="0" t="s">
        <v>1086</v>
      </c>
      <c r="D138" s="0" t="s">
        <v>1087</v>
      </c>
      <c r="E138" s="0" t="s">
        <v>1088</v>
      </c>
      <c r="F138" s="0" t="s">
        <v>571</v>
      </c>
      <c r="G138" s="0" t="s">
        <v>1089</v>
      </c>
      <c r="H138" s="0" t="s">
        <v>553</v>
      </c>
      <c r="I138" s="0" t="s">
        <v>554</v>
      </c>
    </row>
    <row customHeight="1" ht="11.25">
      <c r="A139" s="0" t="s">
        <v>547</v>
      </c>
      <c r="B139" s="0" t="s">
        <v>174</v>
      </c>
      <c r="C139" s="0" t="s">
        <v>1090</v>
      </c>
      <c r="D139" s="0" t="s">
        <v>1091</v>
      </c>
      <c r="E139" s="0" t="s">
        <v>1092</v>
      </c>
      <c r="F139" s="0" t="s">
        <v>583</v>
      </c>
      <c r="G139" s="0" t="s">
        <v>1093</v>
      </c>
      <c r="H139" s="0" t="s">
        <v>553</v>
      </c>
      <c r="I139" s="0" t="s">
        <v>554</v>
      </c>
    </row>
    <row customHeight="1" ht="11.25">
      <c r="A140" s="0" t="s">
        <v>547</v>
      </c>
      <c r="B140" s="0" t="s">
        <v>174</v>
      </c>
      <c r="C140" s="0" t="s">
        <v>1094</v>
      </c>
      <c r="D140" s="0" t="s">
        <v>1095</v>
      </c>
      <c r="E140" s="0" t="s">
        <v>1096</v>
      </c>
      <c r="F140" s="0" t="s">
        <v>1097</v>
      </c>
      <c r="G140" s="0" t="s">
        <v>1098</v>
      </c>
      <c r="H140" s="0" t="s">
        <v>553</v>
      </c>
      <c r="I140" s="0" t="s">
        <v>554</v>
      </c>
    </row>
    <row customHeight="1" ht="11.25">
      <c r="A141" s="0" t="s">
        <v>547</v>
      </c>
      <c r="B141" s="0" t="s">
        <v>174</v>
      </c>
      <c r="C141" s="0" t="s">
        <v>1099</v>
      </c>
      <c r="D141" s="0" t="s">
        <v>1100</v>
      </c>
      <c r="E141" s="0" t="s">
        <v>1101</v>
      </c>
      <c r="F141" s="0" t="s">
        <v>562</v>
      </c>
      <c r="G141" s="0" t="s">
        <v>1102</v>
      </c>
      <c r="H141" s="0" t="s">
        <v>553</v>
      </c>
      <c r="I141" s="0" t="s">
        <v>554</v>
      </c>
    </row>
    <row customHeight="1" ht="11.25">
      <c r="A142" s="0" t="s">
        <v>547</v>
      </c>
      <c r="B142" s="0" t="s">
        <v>174</v>
      </c>
      <c r="C142" s="0" t="s">
        <v>1103</v>
      </c>
      <c r="D142" s="0" t="s">
        <v>1104</v>
      </c>
      <c r="E142" s="0" t="s">
        <v>1105</v>
      </c>
      <c r="F142" s="0" t="s">
        <v>562</v>
      </c>
      <c r="G142" s="0" t="s">
        <v>553</v>
      </c>
      <c r="H142" s="0" t="s">
        <v>553</v>
      </c>
      <c r="I142" s="0" t="s">
        <v>554</v>
      </c>
    </row>
    <row customHeight="1" ht="11.25">
      <c r="A143" s="0" t="s">
        <v>547</v>
      </c>
      <c r="B143" s="0" t="s">
        <v>174</v>
      </c>
      <c r="C143" s="0" t="s">
        <v>1106</v>
      </c>
      <c r="D143" s="0" t="s">
        <v>1107</v>
      </c>
      <c r="E143" s="0" t="s">
        <v>1108</v>
      </c>
      <c r="F143" s="0" t="s">
        <v>650</v>
      </c>
      <c r="G143" s="0" t="s">
        <v>553</v>
      </c>
      <c r="H143" s="0" t="s">
        <v>553</v>
      </c>
      <c r="I143" s="0" t="s">
        <v>554</v>
      </c>
    </row>
    <row customHeight="1" ht="11.25">
      <c r="A144" s="0" t="s">
        <v>547</v>
      </c>
      <c r="B144" s="0" t="s">
        <v>174</v>
      </c>
      <c r="C144" s="0" t="s">
        <v>1109</v>
      </c>
      <c r="D144" s="0" t="s">
        <v>1110</v>
      </c>
      <c r="E144" s="0" t="s">
        <v>1111</v>
      </c>
      <c r="F144" s="0" t="s">
        <v>575</v>
      </c>
      <c r="G144" s="0" t="s">
        <v>1112</v>
      </c>
      <c r="H144" s="0" t="s">
        <v>553</v>
      </c>
      <c r="I144" s="0" t="s">
        <v>554</v>
      </c>
    </row>
    <row customHeight="1" ht="11.25">
      <c r="A145" s="0" t="s">
        <v>547</v>
      </c>
      <c r="B145" s="0" t="s">
        <v>174</v>
      </c>
      <c r="C145" s="0" t="s">
        <v>1113</v>
      </c>
      <c r="D145" s="0" t="s">
        <v>1114</v>
      </c>
      <c r="E145" s="0" t="s">
        <v>1115</v>
      </c>
      <c r="F145" s="0" t="s">
        <v>917</v>
      </c>
      <c r="G145" s="0" t="s">
        <v>1116</v>
      </c>
      <c r="H145" s="0" t="s">
        <v>553</v>
      </c>
      <c r="I145" s="0" t="s">
        <v>554</v>
      </c>
    </row>
    <row customHeight="1" ht="11.25">
      <c r="A146" s="0" t="s">
        <v>547</v>
      </c>
      <c r="B146" s="0" t="s">
        <v>174</v>
      </c>
      <c r="C146" s="0" t="s">
        <v>1117</v>
      </c>
      <c r="D146" s="0" t="s">
        <v>1118</v>
      </c>
      <c r="E146" s="0" t="s">
        <v>1119</v>
      </c>
      <c r="F146" s="0" t="s">
        <v>917</v>
      </c>
      <c r="G146" s="0" t="s">
        <v>553</v>
      </c>
      <c r="H146" s="0" t="s">
        <v>553</v>
      </c>
      <c r="I146" s="0" t="s">
        <v>554</v>
      </c>
    </row>
    <row customHeight="1" ht="11.25">
      <c r="A147" s="0" t="s">
        <v>547</v>
      </c>
      <c r="B147" s="0" t="s">
        <v>174</v>
      </c>
      <c r="C147" s="0" t="s">
        <v>1120</v>
      </c>
      <c r="D147" s="0" t="s">
        <v>1121</v>
      </c>
      <c r="E147" s="0" t="s">
        <v>1122</v>
      </c>
      <c r="F147" s="0" t="s">
        <v>583</v>
      </c>
      <c r="G147" s="0" t="s">
        <v>1123</v>
      </c>
      <c r="H147" s="0" t="s">
        <v>553</v>
      </c>
      <c r="I147" s="0" t="s">
        <v>554</v>
      </c>
    </row>
    <row customHeight="1" ht="11.25">
      <c r="A148" s="0" t="s">
        <v>547</v>
      </c>
      <c r="B148" s="0" t="s">
        <v>174</v>
      </c>
      <c r="C148" s="0" t="s">
        <v>1124</v>
      </c>
      <c r="D148" s="0" t="s">
        <v>1121</v>
      </c>
      <c r="E148" s="0" t="s">
        <v>1125</v>
      </c>
      <c r="F148" s="0" t="s">
        <v>566</v>
      </c>
      <c r="G148" s="0" t="s">
        <v>878</v>
      </c>
      <c r="H148" s="0" t="s">
        <v>553</v>
      </c>
      <c r="I148" s="0" t="s">
        <v>554</v>
      </c>
    </row>
    <row customHeight="1" ht="11.25">
      <c r="A149" s="0" t="s">
        <v>547</v>
      </c>
      <c r="B149" s="0" t="s">
        <v>174</v>
      </c>
      <c r="C149" s="0" t="s">
        <v>1126</v>
      </c>
      <c r="D149" s="0" t="s">
        <v>1121</v>
      </c>
      <c r="E149" s="0" t="s">
        <v>1127</v>
      </c>
      <c r="F149" s="0" t="s">
        <v>571</v>
      </c>
      <c r="G149" s="0" t="s">
        <v>1089</v>
      </c>
      <c r="H149" s="0" t="s">
        <v>553</v>
      </c>
      <c r="I149" s="0" t="s">
        <v>554</v>
      </c>
    </row>
    <row customHeight="1" ht="11.25">
      <c r="A150" s="0" t="s">
        <v>547</v>
      </c>
      <c r="B150" s="0" t="s">
        <v>174</v>
      </c>
      <c r="C150" s="0" t="s">
        <v>1128</v>
      </c>
      <c r="D150" s="0" t="s">
        <v>1121</v>
      </c>
      <c r="E150" s="0" t="s">
        <v>1129</v>
      </c>
      <c r="F150" s="0" t="s">
        <v>1036</v>
      </c>
      <c r="G150" s="0" t="s">
        <v>1130</v>
      </c>
      <c r="H150" s="0" t="s">
        <v>553</v>
      </c>
      <c r="I150" s="0" t="s">
        <v>554</v>
      </c>
    </row>
    <row customHeight="1" ht="11.25">
      <c r="A151" s="0" t="s">
        <v>547</v>
      </c>
      <c r="B151" s="0" t="s">
        <v>174</v>
      </c>
      <c r="C151" s="0" t="s">
        <v>1131</v>
      </c>
      <c r="D151" s="0" t="s">
        <v>1121</v>
      </c>
      <c r="E151" s="0" t="s">
        <v>1132</v>
      </c>
      <c r="F151" s="0" t="s">
        <v>829</v>
      </c>
      <c r="G151" s="0" t="s">
        <v>1133</v>
      </c>
      <c r="H151" s="0" t="s">
        <v>553</v>
      </c>
      <c r="I151" s="0" t="s">
        <v>554</v>
      </c>
    </row>
    <row customHeight="1" ht="11.25">
      <c r="A152" s="0" t="s">
        <v>547</v>
      </c>
      <c r="B152" s="0" t="s">
        <v>174</v>
      </c>
      <c r="C152" s="0" t="s">
        <v>1134</v>
      </c>
      <c r="D152" s="0" t="s">
        <v>1121</v>
      </c>
      <c r="E152" s="0" t="s">
        <v>1135</v>
      </c>
      <c r="F152" s="0" t="s">
        <v>984</v>
      </c>
      <c r="G152" s="0" t="s">
        <v>553</v>
      </c>
      <c r="H152" s="0" t="s">
        <v>553</v>
      </c>
      <c r="I152" s="0" t="s">
        <v>554</v>
      </c>
    </row>
    <row customHeight="1" ht="11.25">
      <c r="A153" s="0" t="s">
        <v>547</v>
      </c>
      <c r="B153" s="0" t="s">
        <v>174</v>
      </c>
      <c r="C153" s="0" t="s">
        <v>1136</v>
      </c>
      <c r="D153" s="0" t="s">
        <v>1137</v>
      </c>
      <c r="E153" s="0" t="s">
        <v>1138</v>
      </c>
      <c r="F153" s="0" t="s">
        <v>1080</v>
      </c>
      <c r="G153" s="0" t="s">
        <v>1139</v>
      </c>
      <c r="H153" s="0" t="s">
        <v>553</v>
      </c>
      <c r="I153" s="0" t="s">
        <v>554</v>
      </c>
    </row>
    <row customHeight="1" ht="11.25">
      <c r="A154" s="0" t="s">
        <v>547</v>
      </c>
      <c r="B154" s="0" t="s">
        <v>174</v>
      </c>
      <c r="C154" s="0" t="s">
        <v>1140</v>
      </c>
      <c r="D154" s="0" t="s">
        <v>1141</v>
      </c>
      <c r="E154" s="0" t="s">
        <v>1142</v>
      </c>
      <c r="F154" s="0" t="s">
        <v>699</v>
      </c>
      <c r="G154" s="0" t="s">
        <v>553</v>
      </c>
      <c r="H154" s="0" t="s">
        <v>553</v>
      </c>
      <c r="I154" s="0" t="s">
        <v>554</v>
      </c>
    </row>
    <row customHeight="1" ht="11.25">
      <c r="A155" s="0" t="s">
        <v>547</v>
      </c>
      <c r="B155" s="0" t="s">
        <v>174</v>
      </c>
      <c r="C155" s="0" t="s">
        <v>1143</v>
      </c>
      <c r="D155" s="0" t="s">
        <v>1144</v>
      </c>
      <c r="E155" s="0" t="s">
        <v>1145</v>
      </c>
      <c r="F155" s="0" t="s">
        <v>793</v>
      </c>
      <c r="G155" s="0" t="s">
        <v>1146</v>
      </c>
      <c r="H155" s="0" t="s">
        <v>553</v>
      </c>
      <c r="I155" s="0" t="s">
        <v>554</v>
      </c>
    </row>
    <row customHeight="1" ht="11.25">
      <c r="A156" s="0" t="s">
        <v>547</v>
      </c>
      <c r="B156" s="0" t="s">
        <v>174</v>
      </c>
      <c r="C156" s="0" t="s">
        <v>1147</v>
      </c>
      <c r="D156" s="0" t="s">
        <v>1148</v>
      </c>
      <c r="E156" s="0" t="s">
        <v>1149</v>
      </c>
      <c r="F156" s="0" t="s">
        <v>583</v>
      </c>
      <c r="G156" s="0" t="s">
        <v>553</v>
      </c>
      <c r="H156" s="0" t="s">
        <v>553</v>
      </c>
      <c r="I156" s="0" t="s">
        <v>554</v>
      </c>
    </row>
    <row customHeight="1" ht="11.25">
      <c r="A157" s="0" t="s">
        <v>547</v>
      </c>
      <c r="B157" s="0" t="s">
        <v>174</v>
      </c>
      <c r="C157" s="0" t="s">
        <v>1150</v>
      </c>
      <c r="D157" s="0" t="s">
        <v>1151</v>
      </c>
      <c r="E157" s="0" t="s">
        <v>1152</v>
      </c>
      <c r="F157" s="0" t="s">
        <v>650</v>
      </c>
      <c r="G157" s="0" t="s">
        <v>1153</v>
      </c>
      <c r="H157" s="0" t="s">
        <v>553</v>
      </c>
      <c r="I157" s="0" t="s">
        <v>554</v>
      </c>
    </row>
    <row customHeight="1" ht="11.25">
      <c r="A158" s="0" t="s">
        <v>547</v>
      </c>
      <c r="B158" s="0" t="s">
        <v>174</v>
      </c>
      <c r="C158" s="0" t="s">
        <v>1154</v>
      </c>
      <c r="D158" s="0" t="s">
        <v>1155</v>
      </c>
      <c r="E158" s="0" t="s">
        <v>1156</v>
      </c>
      <c r="F158" s="0" t="s">
        <v>566</v>
      </c>
      <c r="G158" s="0" t="s">
        <v>1157</v>
      </c>
      <c r="H158" s="0" t="s">
        <v>553</v>
      </c>
      <c r="I158" s="0" t="s">
        <v>554</v>
      </c>
    </row>
    <row customHeight="1" ht="11.25">
      <c r="A159" s="0" t="s">
        <v>547</v>
      </c>
      <c r="B159" s="0" t="s">
        <v>174</v>
      </c>
      <c r="C159" s="0" t="s">
        <v>1158</v>
      </c>
      <c r="D159" s="0" t="s">
        <v>1159</v>
      </c>
      <c r="E159" s="0" t="s">
        <v>1160</v>
      </c>
      <c r="F159" s="0" t="s">
        <v>877</v>
      </c>
      <c r="G159" s="0" t="s">
        <v>1161</v>
      </c>
      <c r="H159" s="0" t="s">
        <v>553</v>
      </c>
      <c r="I159" s="0" t="s">
        <v>554</v>
      </c>
    </row>
    <row customHeight="1" ht="11.25">
      <c r="A160" s="0" t="s">
        <v>547</v>
      </c>
      <c r="B160" s="0" t="s">
        <v>174</v>
      </c>
      <c r="C160" s="0" t="s">
        <v>1162</v>
      </c>
      <c r="D160" s="0" t="s">
        <v>1163</v>
      </c>
      <c r="E160" s="0" t="s">
        <v>1164</v>
      </c>
      <c r="F160" s="0" t="s">
        <v>1165</v>
      </c>
      <c r="G160" s="0" t="s">
        <v>1166</v>
      </c>
      <c r="H160" s="0" t="s">
        <v>553</v>
      </c>
      <c r="I160" s="0" t="s">
        <v>554</v>
      </c>
    </row>
    <row customHeight="1" ht="11.25">
      <c r="A161" s="0" t="s">
        <v>547</v>
      </c>
      <c r="B161" s="0" t="s">
        <v>174</v>
      </c>
      <c r="C161" s="0" t="s">
        <v>1167</v>
      </c>
      <c r="D161" s="0" t="s">
        <v>1168</v>
      </c>
      <c r="E161" s="0" t="s">
        <v>1169</v>
      </c>
      <c r="F161" s="0" t="s">
        <v>1013</v>
      </c>
      <c r="G161" s="0" t="s">
        <v>1170</v>
      </c>
      <c r="H161" s="0" t="s">
        <v>553</v>
      </c>
      <c r="I161" s="0" t="s">
        <v>554</v>
      </c>
    </row>
    <row customHeight="1" ht="11.25">
      <c r="A162" s="0" t="s">
        <v>547</v>
      </c>
      <c r="B162" s="0" t="s">
        <v>174</v>
      </c>
      <c r="C162" s="0" t="s">
        <v>1171</v>
      </c>
      <c r="D162" s="0" t="s">
        <v>1172</v>
      </c>
      <c r="E162" s="0" t="s">
        <v>1173</v>
      </c>
      <c r="F162" s="0" t="s">
        <v>583</v>
      </c>
      <c r="G162" s="0" t="s">
        <v>1174</v>
      </c>
      <c r="H162" s="0" t="s">
        <v>553</v>
      </c>
      <c r="I162" s="0" t="s">
        <v>554</v>
      </c>
    </row>
    <row customHeight="1" ht="11.25">
      <c r="A163" s="0" t="s">
        <v>547</v>
      </c>
      <c r="B163" s="0" t="s">
        <v>174</v>
      </c>
      <c r="C163" s="0" t="s">
        <v>1175</v>
      </c>
      <c r="D163" s="0" t="s">
        <v>1176</v>
      </c>
      <c r="E163" s="0" t="s">
        <v>1177</v>
      </c>
      <c r="F163" s="0" t="s">
        <v>637</v>
      </c>
      <c r="G163" s="0" t="s">
        <v>1178</v>
      </c>
      <c r="H163" s="0" t="s">
        <v>553</v>
      </c>
      <c r="I163" s="0" t="s">
        <v>554</v>
      </c>
    </row>
    <row customHeight="1" ht="11.25">
      <c r="A164" s="0" t="s">
        <v>547</v>
      </c>
      <c r="B164" s="0" t="s">
        <v>174</v>
      </c>
      <c r="C164" s="0" t="s">
        <v>1179</v>
      </c>
      <c r="D164" s="0" t="s">
        <v>1180</v>
      </c>
      <c r="E164" s="0" t="s">
        <v>1181</v>
      </c>
      <c r="F164" s="0" t="s">
        <v>637</v>
      </c>
      <c r="G164" s="0" t="s">
        <v>553</v>
      </c>
      <c r="H164" s="0" t="s">
        <v>553</v>
      </c>
      <c r="I164" s="0" t="s">
        <v>554</v>
      </c>
    </row>
    <row customHeight="1" ht="11.25">
      <c r="A165" s="0" t="s">
        <v>547</v>
      </c>
      <c r="B165" s="0" t="s">
        <v>174</v>
      </c>
      <c r="C165" s="0" t="s">
        <v>1182</v>
      </c>
      <c r="D165" s="0" t="s">
        <v>1183</v>
      </c>
      <c r="E165" s="0" t="s">
        <v>1184</v>
      </c>
      <c r="F165" s="0" t="s">
        <v>793</v>
      </c>
      <c r="G165" s="0" t="s">
        <v>1185</v>
      </c>
      <c r="H165" s="0" t="s">
        <v>553</v>
      </c>
      <c r="I165" s="0" t="s">
        <v>554</v>
      </c>
    </row>
    <row customHeight="1" ht="11.25">
      <c r="A166" s="0" t="s">
        <v>547</v>
      </c>
      <c r="B166" s="0" t="s">
        <v>174</v>
      </c>
      <c r="C166" s="0" t="s">
        <v>1186</v>
      </c>
      <c r="D166" s="0" t="s">
        <v>1187</v>
      </c>
      <c r="E166" s="0" t="s">
        <v>1188</v>
      </c>
      <c r="F166" s="0" t="s">
        <v>720</v>
      </c>
      <c r="G166" s="0" t="s">
        <v>1189</v>
      </c>
      <c r="H166" s="0" t="s">
        <v>553</v>
      </c>
      <c r="I166" s="0" t="s">
        <v>554</v>
      </c>
    </row>
    <row customHeight="1" ht="11.25">
      <c r="A167" s="0" t="s">
        <v>547</v>
      </c>
      <c r="B167" s="0" t="s">
        <v>174</v>
      </c>
      <c r="C167" s="0" t="s">
        <v>1190</v>
      </c>
      <c r="D167" s="0" t="s">
        <v>1191</v>
      </c>
      <c r="E167" s="0" t="s">
        <v>1192</v>
      </c>
      <c r="F167" s="0" t="s">
        <v>595</v>
      </c>
      <c r="G167" s="0" t="s">
        <v>1193</v>
      </c>
      <c r="H167" s="0" t="s">
        <v>553</v>
      </c>
      <c r="I167" s="0" t="s">
        <v>554</v>
      </c>
    </row>
    <row customHeight="1" ht="11.25">
      <c r="A168" s="0" t="s">
        <v>547</v>
      </c>
      <c r="B168" s="0" t="s">
        <v>174</v>
      </c>
      <c r="C168" s="0" t="s">
        <v>1194</v>
      </c>
      <c r="D168" s="0" t="s">
        <v>1195</v>
      </c>
      <c r="E168" s="0" t="s">
        <v>1196</v>
      </c>
      <c r="F168" s="0" t="s">
        <v>571</v>
      </c>
      <c r="G168" s="0" t="s">
        <v>1089</v>
      </c>
      <c r="H168" s="0" t="s">
        <v>553</v>
      </c>
      <c r="I168" s="0" t="s">
        <v>554</v>
      </c>
    </row>
    <row customHeight="1" ht="11.25">
      <c r="A169" s="0" t="s">
        <v>547</v>
      </c>
      <c r="B169" s="0" t="s">
        <v>174</v>
      </c>
      <c r="C169" s="0" t="s">
        <v>1197</v>
      </c>
      <c r="D169" s="0" t="s">
        <v>1198</v>
      </c>
      <c r="E169" s="0" t="s">
        <v>1199</v>
      </c>
      <c r="F169" s="0" t="s">
        <v>984</v>
      </c>
      <c r="G169" s="0" t="s">
        <v>553</v>
      </c>
      <c r="H169" s="0" t="s">
        <v>553</v>
      </c>
      <c r="I169" s="0" t="s">
        <v>554</v>
      </c>
    </row>
    <row customHeight="1" ht="11.25">
      <c r="A170" s="0" t="s">
        <v>547</v>
      </c>
      <c r="B170" s="0" t="s">
        <v>174</v>
      </c>
      <c r="C170" s="0" t="s">
        <v>1200</v>
      </c>
      <c r="D170" s="0" t="s">
        <v>1201</v>
      </c>
      <c r="E170" s="0" t="s">
        <v>1202</v>
      </c>
      <c r="F170" s="0" t="s">
        <v>575</v>
      </c>
      <c r="G170" s="0" t="s">
        <v>1203</v>
      </c>
      <c r="H170" s="0" t="s">
        <v>553</v>
      </c>
      <c r="I170" s="0" t="s">
        <v>554</v>
      </c>
    </row>
    <row customHeight="1" ht="11.25">
      <c r="A171" s="0" t="s">
        <v>547</v>
      </c>
      <c r="B171" s="0" t="s">
        <v>174</v>
      </c>
      <c r="C171" s="0" t="s">
        <v>1204</v>
      </c>
      <c r="D171" s="0" t="s">
        <v>1205</v>
      </c>
      <c r="E171" s="0" t="s">
        <v>1206</v>
      </c>
      <c r="F171" s="0" t="s">
        <v>650</v>
      </c>
      <c r="G171" s="0" t="s">
        <v>952</v>
      </c>
      <c r="H171" s="0" t="s">
        <v>553</v>
      </c>
      <c r="I171" s="0" t="s">
        <v>554</v>
      </c>
    </row>
    <row customHeight="1" ht="11.25">
      <c r="A172" s="0" t="s">
        <v>547</v>
      </c>
      <c r="B172" s="0" t="s">
        <v>174</v>
      </c>
      <c r="C172" s="0" t="s">
        <v>1207</v>
      </c>
      <c r="D172" s="0" t="s">
        <v>1208</v>
      </c>
      <c r="E172" s="0" t="s">
        <v>1209</v>
      </c>
      <c r="F172" s="0" t="s">
        <v>562</v>
      </c>
      <c r="G172" s="0" t="s">
        <v>721</v>
      </c>
      <c r="H172" s="0" t="s">
        <v>553</v>
      </c>
      <c r="I172" s="0" t="s">
        <v>554</v>
      </c>
    </row>
    <row customHeight="1" ht="11.25">
      <c r="A173" s="0" t="s">
        <v>547</v>
      </c>
      <c r="B173" s="0" t="s">
        <v>174</v>
      </c>
      <c r="C173" s="0" t="s">
        <v>1210</v>
      </c>
      <c r="D173" s="0" t="s">
        <v>1211</v>
      </c>
      <c r="E173" s="0" t="s">
        <v>1212</v>
      </c>
      <c r="F173" s="0" t="s">
        <v>1213</v>
      </c>
      <c r="G173" s="0" t="s">
        <v>553</v>
      </c>
      <c r="H173" s="0" t="s">
        <v>553</v>
      </c>
      <c r="I173" s="0" t="s">
        <v>554</v>
      </c>
    </row>
    <row customHeight="1" ht="11.25">
      <c r="A174" s="0" t="s">
        <v>547</v>
      </c>
      <c r="B174" s="0" t="s">
        <v>174</v>
      </c>
      <c r="C174" s="0" t="s">
        <v>1214</v>
      </c>
      <c r="D174" s="0" t="s">
        <v>1215</v>
      </c>
      <c r="E174" s="0" t="s">
        <v>1216</v>
      </c>
      <c r="F174" s="0" t="s">
        <v>793</v>
      </c>
      <c r="G174" s="0" t="s">
        <v>1217</v>
      </c>
      <c r="H174" s="0" t="s">
        <v>553</v>
      </c>
      <c r="I174" s="0" t="s">
        <v>554</v>
      </c>
    </row>
    <row customHeight="1" ht="11.25">
      <c r="A175" s="0" t="s">
        <v>547</v>
      </c>
      <c r="B175" s="0" t="s">
        <v>174</v>
      </c>
      <c r="C175" s="0" t="s">
        <v>1218</v>
      </c>
      <c r="D175" s="0" t="s">
        <v>1219</v>
      </c>
      <c r="E175" s="0" t="s">
        <v>1220</v>
      </c>
      <c r="F175" s="0" t="s">
        <v>1165</v>
      </c>
      <c r="G175" s="0" t="s">
        <v>553</v>
      </c>
      <c r="H175" s="0" t="s">
        <v>553</v>
      </c>
      <c r="I175" s="0" t="s">
        <v>554</v>
      </c>
    </row>
    <row customHeight="1" ht="11.25">
      <c r="A176" s="0" t="s">
        <v>547</v>
      </c>
      <c r="B176" s="0" t="s">
        <v>174</v>
      </c>
      <c r="C176" s="0" t="s">
        <v>1221</v>
      </c>
      <c r="D176" s="0" t="s">
        <v>1222</v>
      </c>
      <c r="E176" s="0" t="s">
        <v>1223</v>
      </c>
      <c r="F176" s="0" t="s">
        <v>811</v>
      </c>
      <c r="G176" s="0" t="s">
        <v>1224</v>
      </c>
      <c r="H176" s="0" t="s">
        <v>553</v>
      </c>
      <c r="I176" s="0" t="s">
        <v>554</v>
      </c>
    </row>
    <row customHeight="1" ht="11.25">
      <c r="A177" s="0" t="s">
        <v>547</v>
      </c>
      <c r="B177" s="0" t="s">
        <v>174</v>
      </c>
      <c r="C177" s="0" t="s">
        <v>1225</v>
      </c>
      <c r="D177" s="0" t="s">
        <v>1226</v>
      </c>
      <c r="E177" s="0" t="s">
        <v>1227</v>
      </c>
      <c r="F177" s="0" t="s">
        <v>583</v>
      </c>
      <c r="G177" s="0" t="s">
        <v>1228</v>
      </c>
      <c r="H177" s="0" t="s">
        <v>553</v>
      </c>
      <c r="I177" s="0" t="s">
        <v>554</v>
      </c>
    </row>
    <row customHeight="1" ht="11.25">
      <c r="A178" s="0" t="s">
        <v>547</v>
      </c>
      <c r="B178" s="0" t="s">
        <v>174</v>
      </c>
      <c r="C178" s="0" t="s">
        <v>1229</v>
      </c>
      <c r="D178" s="0" t="s">
        <v>1230</v>
      </c>
      <c r="E178" s="0" t="s">
        <v>1231</v>
      </c>
      <c r="F178" s="0" t="s">
        <v>575</v>
      </c>
      <c r="G178" s="0" t="s">
        <v>1232</v>
      </c>
      <c r="H178" s="0" t="s">
        <v>553</v>
      </c>
      <c r="I178" s="0" t="s">
        <v>554</v>
      </c>
    </row>
    <row customHeight="1" ht="11.25">
      <c r="A179" s="0" t="s">
        <v>547</v>
      </c>
      <c r="B179" s="0" t="s">
        <v>174</v>
      </c>
      <c r="C179" s="0" t="s">
        <v>1233</v>
      </c>
      <c r="D179" s="0" t="s">
        <v>1234</v>
      </c>
      <c r="E179" s="0" t="s">
        <v>1235</v>
      </c>
      <c r="F179" s="0" t="s">
        <v>650</v>
      </c>
      <c r="G179" s="0" t="s">
        <v>1236</v>
      </c>
      <c r="H179" s="0" t="s">
        <v>553</v>
      </c>
      <c r="I179" s="0" t="s">
        <v>554</v>
      </c>
    </row>
    <row customHeight="1" ht="11.25">
      <c r="A180" s="0" t="s">
        <v>547</v>
      </c>
      <c r="B180" s="0" t="s">
        <v>174</v>
      </c>
      <c r="C180" s="0" t="s">
        <v>1237</v>
      </c>
      <c r="D180" s="0" t="s">
        <v>1238</v>
      </c>
      <c r="E180" s="0" t="s">
        <v>1239</v>
      </c>
      <c r="F180" s="0" t="s">
        <v>1240</v>
      </c>
      <c r="G180" s="0" t="s">
        <v>1241</v>
      </c>
      <c r="H180" s="0" t="s">
        <v>553</v>
      </c>
      <c r="I180" s="0" t="s">
        <v>554</v>
      </c>
    </row>
    <row customHeight="1" ht="11.25">
      <c r="A181" s="0" t="s">
        <v>547</v>
      </c>
      <c r="B181" s="0" t="s">
        <v>174</v>
      </c>
      <c r="C181" s="0" t="s">
        <v>1242</v>
      </c>
      <c r="D181" s="0" t="s">
        <v>1243</v>
      </c>
      <c r="E181" s="0" t="s">
        <v>1244</v>
      </c>
      <c r="F181" s="0" t="s">
        <v>1013</v>
      </c>
      <c r="G181" s="0" t="s">
        <v>553</v>
      </c>
      <c r="H181" s="0" t="s">
        <v>553</v>
      </c>
      <c r="I181" s="0" t="s">
        <v>554</v>
      </c>
    </row>
    <row customHeight="1" ht="11.25">
      <c r="A182" s="0" t="s">
        <v>547</v>
      </c>
      <c r="B182" s="0" t="s">
        <v>174</v>
      </c>
      <c r="C182" s="0" t="s">
        <v>1245</v>
      </c>
      <c r="D182" s="0" t="s">
        <v>1246</v>
      </c>
      <c r="E182" s="0" t="s">
        <v>1247</v>
      </c>
      <c r="F182" s="0" t="s">
        <v>650</v>
      </c>
      <c r="G182" s="0" t="s">
        <v>1248</v>
      </c>
      <c r="H182" s="0" t="s">
        <v>553</v>
      </c>
      <c r="I182" s="0" t="s">
        <v>554</v>
      </c>
    </row>
    <row customHeight="1" ht="11.25">
      <c r="A183" s="0" t="s">
        <v>547</v>
      </c>
      <c r="B183" s="0" t="s">
        <v>174</v>
      </c>
      <c r="C183" s="0" t="s">
        <v>1249</v>
      </c>
      <c r="D183" s="0" t="s">
        <v>1250</v>
      </c>
      <c r="E183" s="0" t="s">
        <v>682</v>
      </c>
      <c r="F183" s="0" t="s">
        <v>1251</v>
      </c>
      <c r="G183" s="0" t="s">
        <v>553</v>
      </c>
      <c r="H183" s="0" t="s">
        <v>553</v>
      </c>
      <c r="I183" s="0" t="s">
        <v>554</v>
      </c>
    </row>
    <row customHeight="1" ht="11.25">
      <c r="A184" s="0" t="s">
        <v>547</v>
      </c>
      <c r="B184" s="0" t="s">
        <v>174</v>
      </c>
      <c r="C184" s="0" t="s">
        <v>1252</v>
      </c>
      <c r="D184" s="0" t="s">
        <v>1253</v>
      </c>
      <c r="E184" s="0" t="s">
        <v>1254</v>
      </c>
      <c r="F184" s="0" t="s">
        <v>595</v>
      </c>
      <c r="G184" s="0" t="s">
        <v>679</v>
      </c>
      <c r="H184" s="0" t="s">
        <v>553</v>
      </c>
      <c r="I184" s="0" t="s">
        <v>554</v>
      </c>
    </row>
    <row customHeight="1" ht="11.25">
      <c r="A185" s="0" t="s">
        <v>547</v>
      </c>
      <c r="B185" s="0" t="s">
        <v>174</v>
      </c>
      <c r="C185" s="0" t="s">
        <v>1255</v>
      </c>
      <c r="D185" s="0" t="s">
        <v>1256</v>
      </c>
      <c r="E185" s="0" t="s">
        <v>1239</v>
      </c>
      <c r="F185" s="0" t="s">
        <v>1013</v>
      </c>
      <c r="G185" s="0" t="s">
        <v>553</v>
      </c>
      <c r="H185" s="0" t="s">
        <v>553</v>
      </c>
      <c r="I185" s="0" t="s">
        <v>554</v>
      </c>
    </row>
    <row customHeight="1" ht="11.25">
      <c r="A186" s="0" t="s">
        <v>547</v>
      </c>
      <c r="B186" s="0" t="s">
        <v>174</v>
      </c>
      <c r="C186" s="0" t="s">
        <v>1257</v>
      </c>
      <c r="D186" s="0" t="s">
        <v>1258</v>
      </c>
      <c r="E186" s="0" t="s">
        <v>1259</v>
      </c>
      <c r="F186" s="0" t="s">
        <v>575</v>
      </c>
      <c r="G186" s="0" t="s">
        <v>553</v>
      </c>
      <c r="H186" s="0" t="s">
        <v>553</v>
      </c>
      <c r="I186" s="0" t="s">
        <v>554</v>
      </c>
    </row>
    <row customHeight="1" ht="11.25">
      <c r="A187" s="0" t="s">
        <v>547</v>
      </c>
      <c r="B187" s="0" t="s">
        <v>174</v>
      </c>
      <c r="C187" s="0" t="s">
        <v>1260</v>
      </c>
      <c r="D187" s="0" t="s">
        <v>1261</v>
      </c>
      <c r="E187" s="0" t="s">
        <v>1262</v>
      </c>
      <c r="F187" s="0" t="s">
        <v>562</v>
      </c>
      <c r="G187" s="0" t="s">
        <v>1263</v>
      </c>
      <c r="H187" s="0" t="s">
        <v>553</v>
      </c>
      <c r="I187" s="0" t="s">
        <v>554</v>
      </c>
    </row>
    <row customHeight="1" ht="11.25">
      <c r="A188" s="0" t="s">
        <v>547</v>
      </c>
      <c r="B188" s="0" t="s">
        <v>174</v>
      </c>
      <c r="C188" s="0" t="s">
        <v>1264</v>
      </c>
      <c r="D188" s="0" t="s">
        <v>1265</v>
      </c>
      <c r="E188" s="0" t="s">
        <v>1266</v>
      </c>
      <c r="F188" s="0" t="s">
        <v>1267</v>
      </c>
      <c r="G188" s="0" t="s">
        <v>1268</v>
      </c>
      <c r="H188" s="0" t="s">
        <v>553</v>
      </c>
      <c r="I188" s="0" t="s">
        <v>554</v>
      </c>
    </row>
    <row customHeight="1" ht="11.25">
      <c r="A189" s="0" t="s">
        <v>547</v>
      </c>
      <c r="B189" s="0" t="s">
        <v>174</v>
      </c>
      <c r="C189" s="0" t="s">
        <v>1269</v>
      </c>
      <c r="D189" s="0" t="s">
        <v>1270</v>
      </c>
      <c r="E189" s="0" t="s">
        <v>1271</v>
      </c>
      <c r="F189" s="0" t="s">
        <v>1272</v>
      </c>
      <c r="G189" s="0" t="s">
        <v>553</v>
      </c>
      <c r="H189" s="0" t="s">
        <v>553</v>
      </c>
      <c r="I189" s="0" t="s">
        <v>554</v>
      </c>
    </row>
    <row customHeight="1" ht="11.25">
      <c r="A190" s="0" t="s">
        <v>547</v>
      </c>
      <c r="B190" s="0" t="s">
        <v>174</v>
      </c>
      <c r="C190" s="0" t="s">
        <v>1273</v>
      </c>
      <c r="D190" s="0" t="s">
        <v>1274</v>
      </c>
      <c r="E190" s="0" t="s">
        <v>1275</v>
      </c>
      <c r="F190" s="0" t="s">
        <v>1276</v>
      </c>
      <c r="G190" s="0" t="s">
        <v>1277</v>
      </c>
      <c r="H190" s="0" t="s">
        <v>553</v>
      </c>
      <c r="I190" s="0" t="s">
        <v>554</v>
      </c>
    </row>
    <row customHeight="1" ht="11.25">
      <c r="A191" s="0" t="s">
        <v>547</v>
      </c>
      <c r="B191" s="0" t="s">
        <v>174</v>
      </c>
      <c r="C191" s="0" t="s">
        <v>1278</v>
      </c>
      <c r="D191" s="0" t="s">
        <v>1279</v>
      </c>
      <c r="E191" s="0" t="s">
        <v>1280</v>
      </c>
      <c r="F191" s="0" t="s">
        <v>637</v>
      </c>
      <c r="G191" s="0" t="s">
        <v>1281</v>
      </c>
      <c r="H191" s="0" t="s">
        <v>553</v>
      </c>
      <c r="I191" s="0" t="s">
        <v>78</v>
      </c>
    </row>
    <row customHeight="1" ht="11.25">
      <c r="A192" s="0" t="s">
        <v>547</v>
      </c>
      <c r="B192" s="0" t="s">
        <v>174</v>
      </c>
      <c r="C192" s="0" t="s">
        <v>1282</v>
      </c>
      <c r="D192" s="0" t="s">
        <v>1283</v>
      </c>
      <c r="E192" s="0" t="s">
        <v>1284</v>
      </c>
      <c r="F192" s="0" t="s">
        <v>583</v>
      </c>
      <c r="G192" s="0" t="s">
        <v>553</v>
      </c>
      <c r="H192" s="0" t="s">
        <v>553</v>
      </c>
      <c r="I192" s="0" t="s">
        <v>78</v>
      </c>
    </row>
    <row customHeight="1" ht="11.25">
      <c r="A193" s="0" t="s">
        <v>547</v>
      </c>
      <c r="B193" s="0" t="s">
        <v>174</v>
      </c>
      <c r="C193" s="0" t="s">
        <v>1285</v>
      </c>
      <c r="D193" s="0" t="s">
        <v>1286</v>
      </c>
      <c r="E193" s="0" t="s">
        <v>1287</v>
      </c>
      <c r="F193" s="0" t="s">
        <v>877</v>
      </c>
      <c r="G193" s="0" t="s">
        <v>1288</v>
      </c>
      <c r="H193" s="0" t="s">
        <v>553</v>
      </c>
      <c r="I193" s="0" t="s">
        <v>78</v>
      </c>
    </row>
    <row customHeight="1" ht="11.25">
      <c r="A194" s="0" t="s">
        <v>547</v>
      </c>
      <c r="B194" s="0" t="s">
        <v>174</v>
      </c>
      <c r="C194" s="0" t="s">
        <v>559</v>
      </c>
      <c r="D194" s="0" t="s">
        <v>560</v>
      </c>
      <c r="E194" s="0" t="s">
        <v>561</v>
      </c>
      <c r="F194" s="0" t="s">
        <v>562</v>
      </c>
      <c r="G194" s="0" t="s">
        <v>553</v>
      </c>
      <c r="H194" s="0" t="s">
        <v>553</v>
      </c>
      <c r="I194" s="0" t="s">
        <v>78</v>
      </c>
    </row>
    <row customHeight="1" ht="11.25">
      <c r="A195" s="0" t="s">
        <v>547</v>
      </c>
      <c r="B195" s="0" t="s">
        <v>174</v>
      </c>
      <c r="C195" s="0" t="s">
        <v>568</v>
      </c>
      <c r="D195" s="0" t="s">
        <v>569</v>
      </c>
      <c r="E195" s="0" t="s">
        <v>570</v>
      </c>
      <c r="F195" s="0" t="s">
        <v>571</v>
      </c>
      <c r="G195" s="0" t="s">
        <v>553</v>
      </c>
      <c r="H195" s="0" t="s">
        <v>553</v>
      </c>
      <c r="I195" s="0" t="s">
        <v>78</v>
      </c>
    </row>
    <row customHeight="1" ht="11.25">
      <c r="A196" s="0" t="s">
        <v>547</v>
      </c>
      <c r="B196" s="0" t="s">
        <v>174</v>
      </c>
      <c r="C196" s="0" t="s">
        <v>1289</v>
      </c>
      <c r="D196" s="0" t="s">
        <v>1290</v>
      </c>
      <c r="E196" s="0" t="s">
        <v>1291</v>
      </c>
      <c r="F196" s="0" t="s">
        <v>1292</v>
      </c>
      <c r="G196" s="0" t="s">
        <v>1293</v>
      </c>
      <c r="H196" s="0" t="s">
        <v>553</v>
      </c>
      <c r="I196" s="0" t="s">
        <v>78</v>
      </c>
    </row>
    <row customHeight="1" ht="11.25">
      <c r="A197" s="0" t="s">
        <v>547</v>
      </c>
      <c r="B197" s="0" t="s">
        <v>174</v>
      </c>
      <c r="C197" s="0" t="s">
        <v>1294</v>
      </c>
      <c r="D197" s="0" t="s">
        <v>1295</v>
      </c>
      <c r="E197" s="0" t="s">
        <v>1296</v>
      </c>
      <c r="F197" s="0" t="s">
        <v>583</v>
      </c>
      <c r="G197" s="0" t="s">
        <v>1297</v>
      </c>
      <c r="H197" s="0" t="s">
        <v>553</v>
      </c>
      <c r="I197" s="0" t="s">
        <v>78</v>
      </c>
    </row>
    <row customHeight="1" ht="11.25">
      <c r="A198" s="0" t="s">
        <v>547</v>
      </c>
      <c r="B198" s="0" t="s">
        <v>174</v>
      </c>
      <c r="C198" s="0" t="s">
        <v>1298</v>
      </c>
      <c r="D198" s="0" t="s">
        <v>1299</v>
      </c>
      <c r="E198" s="0" t="s">
        <v>1300</v>
      </c>
      <c r="F198" s="0" t="s">
        <v>1013</v>
      </c>
      <c r="G198" s="0" t="s">
        <v>553</v>
      </c>
      <c r="H198" s="0" t="s">
        <v>553</v>
      </c>
      <c r="I198" s="0" t="s">
        <v>78</v>
      </c>
    </row>
    <row customHeight="1" ht="11.25">
      <c r="A199" s="0" t="s">
        <v>547</v>
      </c>
      <c r="B199" s="0" t="s">
        <v>174</v>
      </c>
      <c r="C199" s="0" t="s">
        <v>584</v>
      </c>
      <c r="D199" s="0" t="s">
        <v>585</v>
      </c>
      <c r="E199" s="0" t="s">
        <v>586</v>
      </c>
      <c r="F199" s="0" t="s">
        <v>587</v>
      </c>
      <c r="G199" s="0" t="s">
        <v>588</v>
      </c>
      <c r="H199" s="0" t="s">
        <v>553</v>
      </c>
      <c r="I199" s="0" t="s">
        <v>78</v>
      </c>
    </row>
    <row customHeight="1" ht="11.25">
      <c r="A200" s="0" t="s">
        <v>547</v>
      </c>
      <c r="B200" s="0" t="s">
        <v>174</v>
      </c>
      <c r="C200" s="0" t="s">
        <v>589</v>
      </c>
      <c r="D200" s="0" t="s">
        <v>590</v>
      </c>
      <c r="E200" s="0" t="s">
        <v>591</v>
      </c>
      <c r="F200" s="0" t="s">
        <v>587</v>
      </c>
      <c r="G200" s="0" t="s">
        <v>553</v>
      </c>
      <c r="H200" s="0" t="s">
        <v>553</v>
      </c>
      <c r="I200" s="0" t="s">
        <v>78</v>
      </c>
    </row>
    <row customHeight="1" ht="11.25">
      <c r="A201" s="0" t="s">
        <v>547</v>
      </c>
      <c r="B201" s="0" t="s">
        <v>174</v>
      </c>
      <c r="C201" s="0" t="s">
        <v>592</v>
      </c>
      <c r="D201" s="0" t="s">
        <v>593</v>
      </c>
      <c r="E201" s="0" t="s">
        <v>594</v>
      </c>
      <c r="F201" s="0" t="s">
        <v>595</v>
      </c>
      <c r="G201" s="0" t="s">
        <v>553</v>
      </c>
      <c r="H201" s="0" t="s">
        <v>553</v>
      </c>
      <c r="I201" s="0" t="s">
        <v>78</v>
      </c>
    </row>
    <row customHeight="1" ht="11.25">
      <c r="A202" s="0" t="s">
        <v>547</v>
      </c>
      <c r="B202" s="0" t="s">
        <v>174</v>
      </c>
      <c r="C202" s="0" t="s">
        <v>600</v>
      </c>
      <c r="D202" s="0" t="s">
        <v>601</v>
      </c>
      <c r="E202" s="0" t="s">
        <v>602</v>
      </c>
      <c r="F202" s="0" t="s">
        <v>603</v>
      </c>
      <c r="G202" s="0" t="s">
        <v>604</v>
      </c>
      <c r="H202" s="0" t="s">
        <v>553</v>
      </c>
      <c r="I202" s="0" t="s">
        <v>78</v>
      </c>
    </row>
    <row customHeight="1" ht="11.25">
      <c r="A203" s="0" t="s">
        <v>547</v>
      </c>
      <c r="B203" s="0" t="s">
        <v>174</v>
      </c>
      <c r="C203" s="0" t="s">
        <v>608</v>
      </c>
      <c r="D203" s="0" t="s">
        <v>609</v>
      </c>
      <c r="E203" s="0" t="s">
        <v>610</v>
      </c>
      <c r="F203" s="0" t="s">
        <v>611</v>
      </c>
      <c r="G203" s="0" t="s">
        <v>553</v>
      </c>
      <c r="H203" s="0" t="s">
        <v>553</v>
      </c>
      <c r="I203" s="0" t="s">
        <v>78</v>
      </c>
    </row>
    <row customHeight="1" ht="11.25">
      <c r="A204" s="0" t="s">
        <v>547</v>
      </c>
      <c r="B204" s="0" t="s">
        <v>174</v>
      </c>
      <c r="C204" s="0" t="s">
        <v>612</v>
      </c>
      <c r="D204" s="0" t="s">
        <v>613</v>
      </c>
      <c r="E204" s="0" t="s">
        <v>614</v>
      </c>
      <c r="F204" s="0" t="s">
        <v>615</v>
      </c>
      <c r="G204" s="0" t="s">
        <v>553</v>
      </c>
      <c r="H204" s="0" t="s">
        <v>553</v>
      </c>
      <c r="I204" s="0" t="s">
        <v>78</v>
      </c>
    </row>
    <row customHeight="1" ht="11.25">
      <c r="A205" s="0" t="s">
        <v>547</v>
      </c>
      <c r="B205" s="0" t="s">
        <v>174</v>
      </c>
      <c r="C205" s="0" t="s">
        <v>1301</v>
      </c>
      <c r="D205" s="0" t="s">
        <v>1302</v>
      </c>
      <c r="E205" s="0" t="s">
        <v>1303</v>
      </c>
      <c r="F205" s="0" t="s">
        <v>802</v>
      </c>
      <c r="G205" s="0" t="s">
        <v>553</v>
      </c>
      <c r="H205" s="0" t="s">
        <v>553</v>
      </c>
      <c r="I205" s="0" t="s">
        <v>78</v>
      </c>
    </row>
    <row customHeight="1" ht="11.25">
      <c r="A206" s="0" t="s">
        <v>547</v>
      </c>
      <c r="B206" s="0" t="s">
        <v>174</v>
      </c>
      <c r="C206" s="0" t="s">
        <v>625</v>
      </c>
      <c r="D206" s="0" t="s">
        <v>626</v>
      </c>
      <c r="E206" s="0" t="s">
        <v>627</v>
      </c>
      <c r="F206" s="0" t="s">
        <v>595</v>
      </c>
      <c r="G206" s="0" t="s">
        <v>553</v>
      </c>
      <c r="H206" s="0" t="s">
        <v>553</v>
      </c>
      <c r="I206" s="0" t="s">
        <v>78</v>
      </c>
    </row>
    <row customHeight="1" ht="11.25">
      <c r="A207" s="0" t="s">
        <v>547</v>
      </c>
      <c r="B207" s="0" t="s">
        <v>174</v>
      </c>
      <c r="C207" s="0" t="s">
        <v>631</v>
      </c>
      <c r="D207" s="0" t="s">
        <v>632</v>
      </c>
      <c r="E207" s="0" t="s">
        <v>633</v>
      </c>
      <c r="F207" s="0" t="s">
        <v>595</v>
      </c>
      <c r="G207" s="0" t="s">
        <v>553</v>
      </c>
      <c r="H207" s="0" t="s">
        <v>553</v>
      </c>
      <c r="I207" s="0" t="s">
        <v>78</v>
      </c>
    </row>
    <row customHeight="1" ht="11.25">
      <c r="A208" s="0" t="s">
        <v>547</v>
      </c>
      <c r="B208" s="0" t="s">
        <v>174</v>
      </c>
      <c r="C208" s="0" t="s">
        <v>639</v>
      </c>
      <c r="D208" s="0" t="s">
        <v>640</v>
      </c>
      <c r="E208" s="0" t="s">
        <v>641</v>
      </c>
      <c r="F208" s="0" t="s">
        <v>637</v>
      </c>
      <c r="G208" s="0" t="s">
        <v>642</v>
      </c>
      <c r="H208" s="0" t="s">
        <v>553</v>
      </c>
      <c r="I208" s="0" t="s">
        <v>78</v>
      </c>
    </row>
    <row customHeight="1" ht="11.25">
      <c r="A209" s="0" t="s">
        <v>547</v>
      </c>
      <c r="B209" s="0" t="s">
        <v>174</v>
      </c>
      <c r="C209" s="0" t="s">
        <v>652</v>
      </c>
      <c r="D209" s="0" t="s">
        <v>653</v>
      </c>
      <c r="E209" s="0" t="s">
        <v>654</v>
      </c>
      <c r="F209" s="0" t="s">
        <v>595</v>
      </c>
      <c r="G209" s="0" t="s">
        <v>655</v>
      </c>
      <c r="H209" s="0" t="s">
        <v>553</v>
      </c>
      <c r="I209" s="0" t="s">
        <v>78</v>
      </c>
    </row>
    <row customHeight="1" ht="11.25">
      <c r="A210" s="0" t="s">
        <v>547</v>
      </c>
      <c r="B210" s="0" t="s">
        <v>174</v>
      </c>
      <c r="C210" s="0" t="s">
        <v>656</v>
      </c>
      <c r="D210" s="0" t="s">
        <v>657</v>
      </c>
      <c r="E210" s="0" t="s">
        <v>658</v>
      </c>
      <c r="F210" s="0" t="s">
        <v>595</v>
      </c>
      <c r="G210" s="0" t="s">
        <v>553</v>
      </c>
      <c r="H210" s="0" t="s">
        <v>553</v>
      </c>
      <c r="I210" s="0" t="s">
        <v>78</v>
      </c>
    </row>
    <row customHeight="1" ht="11.25">
      <c r="A211" s="0" t="s">
        <v>547</v>
      </c>
      <c r="B211" s="0" t="s">
        <v>174</v>
      </c>
      <c r="C211" s="0" t="s">
        <v>671</v>
      </c>
      <c r="D211" s="0" t="s">
        <v>672</v>
      </c>
      <c r="E211" s="0" t="s">
        <v>673</v>
      </c>
      <c r="F211" s="0" t="s">
        <v>562</v>
      </c>
      <c r="G211" s="0" t="s">
        <v>674</v>
      </c>
      <c r="H211" s="0" t="s">
        <v>553</v>
      </c>
      <c r="I211" s="0" t="s">
        <v>78</v>
      </c>
    </row>
    <row customHeight="1" ht="11.25">
      <c r="A212" s="0" t="s">
        <v>547</v>
      </c>
      <c r="B212" s="0" t="s">
        <v>174</v>
      </c>
      <c r="C212" s="0" t="s">
        <v>1304</v>
      </c>
      <c r="D212" s="0" t="s">
        <v>1305</v>
      </c>
      <c r="E212" s="0" t="s">
        <v>1306</v>
      </c>
      <c r="F212" s="0" t="s">
        <v>917</v>
      </c>
      <c r="G212" s="0" t="s">
        <v>553</v>
      </c>
      <c r="H212" s="0" t="s">
        <v>553</v>
      </c>
      <c r="I212" s="0" t="s">
        <v>78</v>
      </c>
    </row>
    <row customHeight="1" ht="11.25">
      <c r="A213" s="0" t="s">
        <v>547</v>
      </c>
      <c r="B213" s="0" t="s">
        <v>174</v>
      </c>
      <c r="C213" s="0" t="s">
        <v>1307</v>
      </c>
      <c r="D213" s="0" t="s">
        <v>1308</v>
      </c>
      <c r="E213" s="0" t="s">
        <v>1309</v>
      </c>
      <c r="F213" s="0" t="s">
        <v>595</v>
      </c>
      <c r="G213" s="0" t="s">
        <v>1310</v>
      </c>
      <c r="H213" s="0" t="s">
        <v>553</v>
      </c>
      <c r="I213" s="0" t="s">
        <v>78</v>
      </c>
    </row>
    <row customHeight="1" ht="11.25">
      <c r="A214" s="0" t="s">
        <v>547</v>
      </c>
      <c r="B214" s="0" t="s">
        <v>174</v>
      </c>
      <c r="C214" s="0" t="s">
        <v>680</v>
      </c>
      <c r="D214" s="0" t="s">
        <v>681</v>
      </c>
      <c r="E214" s="0" t="s">
        <v>682</v>
      </c>
      <c r="F214" s="0" t="s">
        <v>683</v>
      </c>
      <c r="G214" s="0" t="s">
        <v>684</v>
      </c>
      <c r="H214" s="0" t="s">
        <v>553</v>
      </c>
      <c r="I214" s="0" t="s">
        <v>78</v>
      </c>
    </row>
    <row customHeight="1" ht="11.25">
      <c r="A215" s="0" t="s">
        <v>547</v>
      </c>
      <c r="B215" s="0" t="s">
        <v>174</v>
      </c>
      <c r="C215" s="0" t="s">
        <v>1311</v>
      </c>
      <c r="D215" s="0" t="s">
        <v>1312</v>
      </c>
      <c r="E215" s="0" t="s">
        <v>1313</v>
      </c>
      <c r="F215" s="0" t="s">
        <v>811</v>
      </c>
      <c r="G215" s="0" t="s">
        <v>553</v>
      </c>
      <c r="H215" s="0" t="s">
        <v>553</v>
      </c>
      <c r="I215" s="0" t="s">
        <v>78</v>
      </c>
    </row>
    <row customHeight="1" ht="11.25">
      <c r="A216" s="0" t="s">
        <v>547</v>
      </c>
      <c r="B216" s="0" t="s">
        <v>174</v>
      </c>
      <c r="C216" s="0" t="s">
        <v>685</v>
      </c>
      <c r="D216" s="0" t="s">
        <v>686</v>
      </c>
      <c r="E216" s="0" t="s">
        <v>687</v>
      </c>
      <c r="F216" s="0" t="s">
        <v>26</v>
      </c>
      <c r="G216" s="0" t="s">
        <v>688</v>
      </c>
      <c r="H216" s="0" t="s">
        <v>553</v>
      </c>
      <c r="I216" s="0" t="s">
        <v>78</v>
      </c>
    </row>
    <row customHeight="1" ht="11.25">
      <c r="A217" s="0" t="s">
        <v>547</v>
      </c>
      <c r="B217" s="0" t="s">
        <v>174</v>
      </c>
      <c r="C217" s="0" t="s">
        <v>1314</v>
      </c>
      <c r="D217" s="0" t="s">
        <v>1315</v>
      </c>
      <c r="E217" s="0" t="s">
        <v>1316</v>
      </c>
      <c r="F217" s="0" t="s">
        <v>26</v>
      </c>
      <c r="G217" s="0" t="s">
        <v>1317</v>
      </c>
      <c r="H217" s="0" t="s">
        <v>553</v>
      </c>
      <c r="I217" s="0" t="s">
        <v>78</v>
      </c>
    </row>
    <row customHeight="1" ht="11.25">
      <c r="A218" s="0" t="s">
        <v>547</v>
      </c>
      <c r="B218" s="0" t="s">
        <v>174</v>
      </c>
      <c r="C218" s="0" t="s">
        <v>1318</v>
      </c>
      <c r="D218" s="0" t="s">
        <v>1319</v>
      </c>
      <c r="E218" s="0" t="s">
        <v>1320</v>
      </c>
      <c r="F218" s="0" t="s">
        <v>26</v>
      </c>
      <c r="G218" s="0" t="s">
        <v>553</v>
      </c>
      <c r="H218" s="0" t="s">
        <v>553</v>
      </c>
      <c r="I218" s="0" t="s">
        <v>78</v>
      </c>
    </row>
    <row customHeight="1" ht="11.25">
      <c r="A219" s="0" t="s">
        <v>547</v>
      </c>
      <c r="B219" s="0" t="s">
        <v>174</v>
      </c>
      <c r="C219" s="0" t="s">
        <v>1321</v>
      </c>
      <c r="D219" s="0" t="s">
        <v>1322</v>
      </c>
      <c r="E219" s="0" t="s">
        <v>614</v>
      </c>
      <c r="F219" s="0" t="s">
        <v>1323</v>
      </c>
      <c r="G219" s="0" t="s">
        <v>553</v>
      </c>
      <c r="H219" s="0" t="s">
        <v>553</v>
      </c>
      <c r="I219" s="0" t="s">
        <v>78</v>
      </c>
    </row>
    <row customHeight="1" ht="11.25">
      <c r="A220" s="0" t="s">
        <v>547</v>
      </c>
      <c r="B220" s="0" t="s">
        <v>174</v>
      </c>
      <c r="C220" s="0" t="s">
        <v>1324</v>
      </c>
      <c r="D220" s="0" t="s">
        <v>1325</v>
      </c>
      <c r="E220" s="0" t="s">
        <v>1326</v>
      </c>
      <c r="F220" s="0" t="s">
        <v>26</v>
      </c>
      <c r="G220" s="0" t="s">
        <v>553</v>
      </c>
      <c r="H220" s="0" t="s">
        <v>553</v>
      </c>
      <c r="I220" s="0" t="s">
        <v>78</v>
      </c>
    </row>
    <row customHeight="1" ht="11.25">
      <c r="A221" s="0" t="s">
        <v>547</v>
      </c>
      <c r="B221" s="0" t="s">
        <v>174</v>
      </c>
      <c r="C221" s="0" t="s">
        <v>1327</v>
      </c>
      <c r="D221" s="0" t="s">
        <v>1328</v>
      </c>
      <c r="E221" s="0" t="s">
        <v>1329</v>
      </c>
      <c r="F221" s="0" t="s">
        <v>26</v>
      </c>
      <c r="G221" s="0" t="s">
        <v>1330</v>
      </c>
      <c r="H221" s="0" t="s">
        <v>553</v>
      </c>
      <c r="I221" s="0" t="s">
        <v>78</v>
      </c>
    </row>
    <row customHeight="1" ht="11.25">
      <c r="A222" s="0" t="s">
        <v>547</v>
      </c>
      <c r="B222" s="0" t="s">
        <v>174</v>
      </c>
      <c r="C222" s="0" t="s">
        <v>1331</v>
      </c>
      <c r="D222" s="0" t="s">
        <v>1332</v>
      </c>
      <c r="E222" s="0" t="s">
        <v>1333</v>
      </c>
      <c r="F222" s="0" t="s">
        <v>26</v>
      </c>
      <c r="G222" s="0" t="s">
        <v>553</v>
      </c>
      <c r="H222" s="0" t="s">
        <v>553</v>
      </c>
      <c r="I222" s="0" t="s">
        <v>78</v>
      </c>
    </row>
    <row customHeight="1" ht="11.25">
      <c r="A223" s="0" t="s">
        <v>547</v>
      </c>
      <c r="B223" s="0" t="s">
        <v>174</v>
      </c>
      <c r="C223" s="0" t="s">
        <v>1334</v>
      </c>
      <c r="D223" s="0" t="s">
        <v>1335</v>
      </c>
      <c r="E223" s="0" t="s">
        <v>1336</v>
      </c>
      <c r="F223" s="0" t="s">
        <v>26</v>
      </c>
      <c r="G223" s="0" t="s">
        <v>1337</v>
      </c>
      <c r="H223" s="0" t="s">
        <v>553</v>
      </c>
      <c r="I223" s="0" t="s">
        <v>78</v>
      </c>
    </row>
    <row customHeight="1" ht="11.25">
      <c r="A224" s="0" t="s">
        <v>547</v>
      </c>
      <c r="B224" s="0" t="s">
        <v>174</v>
      </c>
      <c r="C224" s="0" t="s">
        <v>1338</v>
      </c>
      <c r="D224" s="0" t="s">
        <v>1339</v>
      </c>
      <c r="E224" s="0" t="s">
        <v>1340</v>
      </c>
      <c r="F224" s="0" t="s">
        <v>26</v>
      </c>
      <c r="G224" s="0" t="s">
        <v>553</v>
      </c>
      <c r="H224" s="0" t="s">
        <v>553</v>
      </c>
      <c r="I224" s="0" t="s">
        <v>78</v>
      </c>
    </row>
    <row customHeight="1" ht="11.25">
      <c r="A225" s="0" t="s">
        <v>547</v>
      </c>
      <c r="B225" s="0" t="s">
        <v>174</v>
      </c>
      <c r="C225" s="0" t="s">
        <v>1341</v>
      </c>
      <c r="D225" s="0" t="s">
        <v>1342</v>
      </c>
      <c r="E225" s="0" t="s">
        <v>1343</v>
      </c>
      <c r="F225" s="0" t="s">
        <v>26</v>
      </c>
      <c r="G225" s="0" t="s">
        <v>1344</v>
      </c>
      <c r="H225" s="0" t="s">
        <v>553</v>
      </c>
      <c r="I225" s="0" t="s">
        <v>78</v>
      </c>
    </row>
    <row customHeight="1" ht="11.25">
      <c r="A226" s="0" t="s">
        <v>547</v>
      </c>
      <c r="B226" s="0" t="s">
        <v>174</v>
      </c>
      <c r="C226" s="0" t="s">
        <v>1345</v>
      </c>
      <c r="D226" s="0" t="s">
        <v>1346</v>
      </c>
      <c r="E226" s="0" t="s">
        <v>1347</v>
      </c>
      <c r="F226" s="0" t="s">
        <v>26</v>
      </c>
      <c r="G226" s="0" t="s">
        <v>553</v>
      </c>
      <c r="H226" s="0" t="s">
        <v>553</v>
      </c>
      <c r="I226" s="0" t="s">
        <v>78</v>
      </c>
    </row>
    <row customHeight="1" ht="11.25">
      <c r="A227" s="0" t="s">
        <v>547</v>
      </c>
      <c r="B227" s="0" t="s">
        <v>174</v>
      </c>
      <c r="C227" s="0" t="s">
        <v>1348</v>
      </c>
      <c r="D227" s="0" t="s">
        <v>1349</v>
      </c>
      <c r="E227" s="0" t="s">
        <v>1350</v>
      </c>
      <c r="F227" s="0" t="s">
        <v>811</v>
      </c>
      <c r="G227" s="0" t="s">
        <v>1351</v>
      </c>
      <c r="H227" s="0" t="s">
        <v>553</v>
      </c>
      <c r="I227" s="0" t="s">
        <v>78</v>
      </c>
    </row>
    <row customHeight="1" ht="11.25">
      <c r="A228" s="0" t="s">
        <v>547</v>
      </c>
      <c r="B228" s="0" t="s">
        <v>174</v>
      </c>
      <c r="C228" s="0" t="s">
        <v>696</v>
      </c>
      <c r="D228" s="0" t="s">
        <v>697</v>
      </c>
      <c r="E228" s="0" t="s">
        <v>698</v>
      </c>
      <c r="F228" s="0" t="s">
        <v>699</v>
      </c>
      <c r="G228" s="0" t="s">
        <v>700</v>
      </c>
      <c r="H228" s="0" t="s">
        <v>553</v>
      </c>
      <c r="I228" s="0" t="s">
        <v>78</v>
      </c>
    </row>
    <row customHeight="1" ht="11.25">
      <c r="A229" s="0" t="s">
        <v>547</v>
      </c>
      <c r="B229" s="0" t="s">
        <v>174</v>
      </c>
      <c r="C229" s="0" t="s">
        <v>1352</v>
      </c>
      <c r="D229" s="0" t="s">
        <v>1353</v>
      </c>
      <c r="E229" s="0" t="s">
        <v>1354</v>
      </c>
      <c r="F229" s="0" t="s">
        <v>595</v>
      </c>
      <c r="G229" s="0" t="s">
        <v>1355</v>
      </c>
      <c r="H229" s="0" t="s">
        <v>553</v>
      </c>
      <c r="I229" s="0" t="s">
        <v>78</v>
      </c>
    </row>
    <row customHeight="1" ht="11.25">
      <c r="A230" s="0" t="s">
        <v>547</v>
      </c>
      <c r="B230" s="0" t="s">
        <v>174</v>
      </c>
      <c r="C230" s="0" t="s">
        <v>1356</v>
      </c>
      <c r="D230" s="0" t="s">
        <v>1353</v>
      </c>
      <c r="E230" s="0" t="s">
        <v>1357</v>
      </c>
      <c r="F230" s="0" t="s">
        <v>595</v>
      </c>
      <c r="G230" s="0" t="s">
        <v>1358</v>
      </c>
      <c r="H230" s="0" t="s">
        <v>553</v>
      </c>
      <c r="I230" s="0" t="s">
        <v>78</v>
      </c>
    </row>
    <row customHeight="1" ht="11.25">
      <c r="A231" s="0" t="s">
        <v>547</v>
      </c>
      <c r="B231" s="0" t="s">
        <v>174</v>
      </c>
      <c r="C231" s="0" t="s">
        <v>1359</v>
      </c>
      <c r="D231" s="0" t="s">
        <v>1360</v>
      </c>
      <c r="E231" s="0" t="s">
        <v>1361</v>
      </c>
      <c r="F231" s="0" t="s">
        <v>864</v>
      </c>
      <c r="G231" s="0" t="s">
        <v>1362</v>
      </c>
      <c r="H231" s="0" t="s">
        <v>553</v>
      </c>
      <c r="I231" s="0" t="s">
        <v>78</v>
      </c>
    </row>
    <row customHeight="1" ht="11.25">
      <c r="A232" s="0" t="s">
        <v>547</v>
      </c>
      <c r="B232" s="0" t="s">
        <v>174</v>
      </c>
      <c r="C232" s="0" t="s">
        <v>1363</v>
      </c>
      <c r="D232" s="0" t="s">
        <v>1364</v>
      </c>
      <c r="E232" s="0" t="s">
        <v>1365</v>
      </c>
      <c r="F232" s="0" t="s">
        <v>864</v>
      </c>
      <c r="G232" s="0" t="s">
        <v>553</v>
      </c>
      <c r="H232" s="0" t="s">
        <v>553</v>
      </c>
      <c r="I232" s="0" t="s">
        <v>78</v>
      </c>
    </row>
    <row customHeight="1" ht="11.25">
      <c r="A233" s="0" t="s">
        <v>547</v>
      </c>
      <c r="B233" s="0" t="s">
        <v>174</v>
      </c>
      <c r="C233" s="0" t="s">
        <v>1366</v>
      </c>
      <c r="D233" s="0" t="s">
        <v>1367</v>
      </c>
      <c r="E233" s="0" t="s">
        <v>1368</v>
      </c>
      <c r="F233" s="0" t="s">
        <v>864</v>
      </c>
      <c r="G233" s="0" t="s">
        <v>1369</v>
      </c>
      <c r="H233" s="0" t="s">
        <v>553</v>
      </c>
      <c r="I233" s="0" t="s">
        <v>78</v>
      </c>
    </row>
    <row customHeight="1" ht="11.25">
      <c r="A234" s="0" t="s">
        <v>547</v>
      </c>
      <c r="B234" s="0" t="s">
        <v>174</v>
      </c>
      <c r="C234" s="0" t="s">
        <v>1370</v>
      </c>
      <c r="D234" s="0" t="s">
        <v>1371</v>
      </c>
      <c r="E234" s="0" t="s">
        <v>1372</v>
      </c>
      <c r="F234" s="0" t="s">
        <v>829</v>
      </c>
      <c r="G234" s="0" t="s">
        <v>1373</v>
      </c>
      <c r="H234" s="0" t="s">
        <v>553</v>
      </c>
      <c r="I234" s="0" t="s">
        <v>78</v>
      </c>
    </row>
    <row customHeight="1" ht="11.25">
      <c r="A235" s="0" t="s">
        <v>547</v>
      </c>
      <c r="B235" s="0" t="s">
        <v>174</v>
      </c>
      <c r="C235" s="0" t="s">
        <v>1374</v>
      </c>
      <c r="D235" s="0" t="s">
        <v>1375</v>
      </c>
      <c r="E235" s="0" t="s">
        <v>1376</v>
      </c>
      <c r="F235" s="0" t="s">
        <v>811</v>
      </c>
      <c r="G235" s="0" t="s">
        <v>1377</v>
      </c>
      <c r="H235" s="0" t="s">
        <v>553</v>
      </c>
      <c r="I235" s="0" t="s">
        <v>78</v>
      </c>
    </row>
    <row customHeight="1" ht="11.25">
      <c r="A236" s="0" t="s">
        <v>547</v>
      </c>
      <c r="B236" s="0" t="s">
        <v>174</v>
      </c>
      <c r="C236" s="0" t="s">
        <v>1378</v>
      </c>
      <c r="D236" s="0" t="s">
        <v>1379</v>
      </c>
      <c r="E236" s="0" t="s">
        <v>1380</v>
      </c>
      <c r="F236" s="0" t="s">
        <v>637</v>
      </c>
      <c r="G236" s="0" t="s">
        <v>553</v>
      </c>
      <c r="H236" s="0" t="s">
        <v>553</v>
      </c>
      <c r="I236" s="0" t="s">
        <v>78</v>
      </c>
    </row>
    <row customHeight="1" ht="11.25">
      <c r="A237" s="0" t="s">
        <v>547</v>
      </c>
      <c r="B237" s="0" t="s">
        <v>174</v>
      </c>
      <c r="C237" s="0" t="s">
        <v>710</v>
      </c>
      <c r="D237" s="0" t="s">
        <v>711</v>
      </c>
      <c r="E237" s="0" t="s">
        <v>712</v>
      </c>
      <c r="F237" s="0" t="s">
        <v>637</v>
      </c>
      <c r="G237" s="0" t="s">
        <v>553</v>
      </c>
      <c r="H237" s="0" t="s">
        <v>553</v>
      </c>
      <c r="I237" s="0" t="s">
        <v>78</v>
      </c>
    </row>
    <row customHeight="1" ht="11.25">
      <c r="A238" s="0" t="s">
        <v>547</v>
      </c>
      <c r="B238" s="0" t="s">
        <v>174</v>
      </c>
      <c r="C238" s="0" t="s">
        <v>713</v>
      </c>
      <c r="D238" s="0" t="s">
        <v>714</v>
      </c>
      <c r="E238" s="0" t="s">
        <v>715</v>
      </c>
      <c r="F238" s="0" t="s">
        <v>637</v>
      </c>
      <c r="G238" s="0" t="s">
        <v>716</v>
      </c>
      <c r="H238" s="0" t="s">
        <v>553</v>
      </c>
      <c r="I238" s="0" t="s">
        <v>78</v>
      </c>
    </row>
    <row customHeight="1" ht="11.25">
      <c r="A239" s="0" t="s">
        <v>547</v>
      </c>
      <c r="B239" s="0" t="s">
        <v>174</v>
      </c>
      <c r="C239" s="0" t="s">
        <v>1381</v>
      </c>
      <c r="D239" s="0" t="s">
        <v>1382</v>
      </c>
      <c r="E239" s="0" t="s">
        <v>1383</v>
      </c>
      <c r="F239" s="0" t="s">
        <v>637</v>
      </c>
      <c r="G239" s="0" t="s">
        <v>553</v>
      </c>
      <c r="H239" s="0" t="s">
        <v>553</v>
      </c>
      <c r="I239" s="0" t="s">
        <v>78</v>
      </c>
    </row>
    <row customHeight="1" ht="11.25">
      <c r="A240" s="0" t="s">
        <v>547</v>
      </c>
      <c r="B240" s="0" t="s">
        <v>174</v>
      </c>
      <c r="C240" s="0" t="s">
        <v>717</v>
      </c>
      <c r="D240" s="0" t="s">
        <v>718</v>
      </c>
      <c r="E240" s="0" t="s">
        <v>719</v>
      </c>
      <c r="F240" s="0" t="s">
        <v>720</v>
      </c>
      <c r="G240" s="0" t="s">
        <v>721</v>
      </c>
      <c r="H240" s="0" t="s">
        <v>553</v>
      </c>
      <c r="I240" s="0" t="s">
        <v>78</v>
      </c>
    </row>
    <row customHeight="1" ht="11.25">
      <c r="A241" s="0" t="s">
        <v>547</v>
      </c>
      <c r="B241" s="0" t="s">
        <v>174</v>
      </c>
      <c r="C241" s="0" t="s">
        <v>1384</v>
      </c>
      <c r="D241" s="0" t="s">
        <v>1385</v>
      </c>
      <c r="E241" s="0" t="s">
        <v>1386</v>
      </c>
      <c r="F241" s="0" t="s">
        <v>637</v>
      </c>
      <c r="G241" s="0" t="s">
        <v>553</v>
      </c>
      <c r="H241" s="0" t="s">
        <v>553</v>
      </c>
      <c r="I241" s="0" t="s">
        <v>78</v>
      </c>
    </row>
    <row customHeight="1" ht="11.25">
      <c r="A242" s="0" t="s">
        <v>547</v>
      </c>
      <c r="B242" s="0" t="s">
        <v>174</v>
      </c>
      <c r="C242" s="0" t="s">
        <v>722</v>
      </c>
      <c r="D242" s="0" t="s">
        <v>723</v>
      </c>
      <c r="E242" s="0" t="s">
        <v>724</v>
      </c>
      <c r="F242" s="0" t="s">
        <v>637</v>
      </c>
      <c r="G242" s="0" t="s">
        <v>725</v>
      </c>
      <c r="H242" s="0" t="s">
        <v>553</v>
      </c>
      <c r="I242" s="0" t="s">
        <v>78</v>
      </c>
    </row>
    <row customHeight="1" ht="11.25">
      <c r="A243" s="0" t="s">
        <v>547</v>
      </c>
      <c r="B243" s="0" t="s">
        <v>174</v>
      </c>
      <c r="C243" s="0" t="s">
        <v>726</v>
      </c>
      <c r="D243" s="0" t="s">
        <v>727</v>
      </c>
      <c r="E243" s="0" t="s">
        <v>728</v>
      </c>
      <c r="F243" s="0" t="s">
        <v>566</v>
      </c>
      <c r="G243" s="0" t="s">
        <v>729</v>
      </c>
      <c r="H243" s="0" t="s">
        <v>553</v>
      </c>
      <c r="I243" s="0" t="s">
        <v>78</v>
      </c>
    </row>
    <row customHeight="1" ht="11.25">
      <c r="A244" s="0" t="s">
        <v>547</v>
      </c>
      <c r="B244" s="0" t="s">
        <v>174</v>
      </c>
      <c r="C244" s="0" t="s">
        <v>730</v>
      </c>
      <c r="D244" s="0" t="s">
        <v>731</v>
      </c>
      <c r="E244" s="0" t="s">
        <v>732</v>
      </c>
      <c r="F244" s="0" t="s">
        <v>566</v>
      </c>
      <c r="G244" s="0" t="s">
        <v>733</v>
      </c>
      <c r="H244" s="0" t="s">
        <v>553</v>
      </c>
      <c r="I244" s="0" t="s">
        <v>78</v>
      </c>
    </row>
    <row customHeight="1" ht="11.25">
      <c r="A245" s="0" t="s">
        <v>547</v>
      </c>
      <c r="B245" s="0" t="s">
        <v>174</v>
      </c>
      <c r="C245" s="0" t="s">
        <v>1387</v>
      </c>
      <c r="D245" s="0" t="s">
        <v>1388</v>
      </c>
      <c r="E245" s="0" t="s">
        <v>1389</v>
      </c>
      <c r="F245" s="0" t="s">
        <v>637</v>
      </c>
      <c r="G245" s="0" t="s">
        <v>1390</v>
      </c>
      <c r="H245" s="0" t="s">
        <v>553</v>
      </c>
      <c r="I245" s="0" t="s">
        <v>78</v>
      </c>
    </row>
    <row customHeight="1" ht="11.25">
      <c r="A246" s="0" t="s">
        <v>547</v>
      </c>
      <c r="B246" s="0" t="s">
        <v>174</v>
      </c>
      <c r="C246" s="0" t="s">
        <v>738</v>
      </c>
      <c r="D246" s="0" t="s">
        <v>739</v>
      </c>
      <c r="E246" s="0" t="s">
        <v>740</v>
      </c>
      <c r="F246" s="0" t="s">
        <v>566</v>
      </c>
      <c r="G246" s="0" t="s">
        <v>741</v>
      </c>
      <c r="H246" s="0" t="s">
        <v>553</v>
      </c>
      <c r="I246" s="0" t="s">
        <v>78</v>
      </c>
    </row>
    <row customHeight="1" ht="11.25">
      <c r="A247" s="0" t="s">
        <v>547</v>
      </c>
      <c r="B247" s="0" t="s">
        <v>174</v>
      </c>
      <c r="C247" s="0" t="s">
        <v>1391</v>
      </c>
      <c r="D247" s="0" t="s">
        <v>1392</v>
      </c>
      <c r="E247" s="0" t="s">
        <v>1393</v>
      </c>
      <c r="F247" s="0" t="s">
        <v>637</v>
      </c>
      <c r="G247" s="0" t="s">
        <v>1394</v>
      </c>
      <c r="H247" s="0" t="s">
        <v>553</v>
      </c>
      <c r="I247" s="0" t="s">
        <v>78</v>
      </c>
    </row>
    <row customHeight="1" ht="11.25">
      <c r="A248" s="0" t="s">
        <v>547</v>
      </c>
      <c r="B248" s="0" t="s">
        <v>174</v>
      </c>
      <c r="C248" s="0" t="s">
        <v>742</v>
      </c>
      <c r="D248" s="0" t="s">
        <v>743</v>
      </c>
      <c r="E248" s="0" t="s">
        <v>744</v>
      </c>
      <c r="F248" s="0" t="s">
        <v>708</v>
      </c>
      <c r="G248" s="0" t="s">
        <v>745</v>
      </c>
      <c r="H248" s="0" t="s">
        <v>553</v>
      </c>
      <c r="I248" s="0" t="s">
        <v>78</v>
      </c>
    </row>
    <row customHeight="1" ht="11.25">
      <c r="A249" s="0" t="s">
        <v>547</v>
      </c>
      <c r="B249" s="0" t="s">
        <v>174</v>
      </c>
      <c r="C249" s="0" t="s">
        <v>749</v>
      </c>
      <c r="D249" s="0" t="s">
        <v>750</v>
      </c>
      <c r="E249" s="0" t="s">
        <v>751</v>
      </c>
      <c r="F249" s="0" t="s">
        <v>637</v>
      </c>
      <c r="G249" s="0" t="s">
        <v>553</v>
      </c>
      <c r="H249" s="0" t="s">
        <v>553</v>
      </c>
      <c r="I249" s="0" t="s">
        <v>78</v>
      </c>
    </row>
    <row customHeight="1" ht="11.25">
      <c r="A250" s="0" t="s">
        <v>547</v>
      </c>
      <c r="B250" s="0" t="s">
        <v>174</v>
      </c>
      <c r="C250" s="0" t="s">
        <v>752</v>
      </c>
      <c r="D250" s="0" t="s">
        <v>753</v>
      </c>
      <c r="E250" s="0" t="s">
        <v>754</v>
      </c>
      <c r="F250" s="0" t="s">
        <v>755</v>
      </c>
      <c r="G250" s="0" t="s">
        <v>756</v>
      </c>
      <c r="H250" s="0" t="s">
        <v>553</v>
      </c>
      <c r="I250" s="0" t="s">
        <v>78</v>
      </c>
    </row>
    <row customHeight="1" ht="11.25">
      <c r="A251" s="0" t="s">
        <v>547</v>
      </c>
      <c r="B251" s="0" t="s">
        <v>174</v>
      </c>
      <c r="C251" s="0" t="s">
        <v>757</v>
      </c>
      <c r="D251" s="0" t="s">
        <v>758</v>
      </c>
      <c r="E251" s="0" t="s">
        <v>759</v>
      </c>
      <c r="F251" s="0" t="s">
        <v>760</v>
      </c>
      <c r="G251" s="0" t="s">
        <v>761</v>
      </c>
      <c r="H251" s="0" t="s">
        <v>553</v>
      </c>
      <c r="I251" s="0" t="s">
        <v>78</v>
      </c>
    </row>
    <row customHeight="1" ht="11.25">
      <c r="A252" s="0" t="s">
        <v>547</v>
      </c>
      <c r="B252" s="0" t="s">
        <v>174</v>
      </c>
      <c r="C252" s="0" t="s">
        <v>762</v>
      </c>
      <c r="D252" s="0" t="s">
        <v>763</v>
      </c>
      <c r="E252" s="0" t="s">
        <v>764</v>
      </c>
      <c r="F252" s="0" t="s">
        <v>765</v>
      </c>
      <c r="G252" s="0" t="s">
        <v>553</v>
      </c>
      <c r="H252" s="0" t="s">
        <v>553</v>
      </c>
      <c r="I252" s="0" t="s">
        <v>78</v>
      </c>
    </row>
    <row customHeight="1" ht="11.25">
      <c r="A253" s="0" t="s">
        <v>547</v>
      </c>
      <c r="B253" s="0" t="s">
        <v>174</v>
      </c>
      <c r="C253" s="0" t="s">
        <v>1395</v>
      </c>
      <c r="D253" s="0" t="s">
        <v>1396</v>
      </c>
      <c r="E253" s="0" t="s">
        <v>1397</v>
      </c>
      <c r="F253" s="0" t="s">
        <v>765</v>
      </c>
      <c r="G253" s="0" t="s">
        <v>1398</v>
      </c>
      <c r="H253" s="0" t="s">
        <v>553</v>
      </c>
      <c r="I253" s="0" t="s">
        <v>78</v>
      </c>
    </row>
    <row customHeight="1" ht="11.25">
      <c r="A254" s="0" t="s">
        <v>547</v>
      </c>
      <c r="B254" s="0" t="s">
        <v>174</v>
      </c>
      <c r="C254" s="0" t="s">
        <v>1399</v>
      </c>
      <c r="D254" s="0" t="s">
        <v>1400</v>
      </c>
      <c r="E254" s="0" t="s">
        <v>1401</v>
      </c>
      <c r="F254" s="0" t="s">
        <v>872</v>
      </c>
      <c r="G254" s="0" t="s">
        <v>873</v>
      </c>
      <c r="H254" s="0" t="s">
        <v>553</v>
      </c>
      <c r="I254" s="0" t="s">
        <v>78</v>
      </c>
    </row>
    <row customHeight="1" ht="11.25">
      <c r="A255" s="0" t="s">
        <v>547</v>
      </c>
      <c r="B255" s="0" t="s">
        <v>174</v>
      </c>
      <c r="C255" s="0" t="s">
        <v>766</v>
      </c>
      <c r="D255" s="0" t="s">
        <v>767</v>
      </c>
      <c r="E255" s="0" t="s">
        <v>768</v>
      </c>
      <c r="F255" s="0" t="s">
        <v>595</v>
      </c>
      <c r="G255" s="0" t="s">
        <v>769</v>
      </c>
      <c r="H255" s="0" t="s">
        <v>553</v>
      </c>
      <c r="I255" s="0" t="s">
        <v>78</v>
      </c>
    </row>
    <row customHeight="1" ht="11.25">
      <c r="A256" s="0" t="s">
        <v>547</v>
      </c>
      <c r="B256" s="0" t="s">
        <v>174</v>
      </c>
      <c r="C256" s="0" t="s">
        <v>1402</v>
      </c>
      <c r="D256" s="0" t="s">
        <v>1403</v>
      </c>
      <c r="E256" s="0" t="s">
        <v>1404</v>
      </c>
      <c r="F256" s="0" t="s">
        <v>783</v>
      </c>
      <c r="G256" s="0" t="s">
        <v>1405</v>
      </c>
      <c r="H256" s="0" t="s">
        <v>553</v>
      </c>
      <c r="I256" s="0" t="s">
        <v>78</v>
      </c>
    </row>
    <row customHeight="1" ht="11.25">
      <c r="A257" s="0" t="s">
        <v>547</v>
      </c>
      <c r="B257" s="0" t="s">
        <v>174</v>
      </c>
      <c r="C257" s="0" t="s">
        <v>1406</v>
      </c>
      <c r="D257" s="0" t="s">
        <v>1403</v>
      </c>
      <c r="E257" s="0" t="s">
        <v>1407</v>
      </c>
      <c r="F257" s="0" t="s">
        <v>802</v>
      </c>
      <c r="G257" s="0" t="s">
        <v>1408</v>
      </c>
      <c r="H257" s="0" t="s">
        <v>553</v>
      </c>
      <c r="I257" s="0" t="s">
        <v>78</v>
      </c>
    </row>
    <row customHeight="1" ht="11.25">
      <c r="A258" s="0" t="s">
        <v>547</v>
      </c>
      <c r="B258" s="0" t="s">
        <v>174</v>
      </c>
      <c r="C258" s="0" t="s">
        <v>1409</v>
      </c>
      <c r="D258" s="0" t="s">
        <v>1410</v>
      </c>
      <c r="E258" s="0" t="s">
        <v>1411</v>
      </c>
      <c r="F258" s="0" t="s">
        <v>917</v>
      </c>
      <c r="G258" s="0" t="s">
        <v>1412</v>
      </c>
      <c r="H258" s="0" t="s">
        <v>553</v>
      </c>
      <c r="I258" s="0" t="s">
        <v>78</v>
      </c>
    </row>
    <row customHeight="1" ht="11.25">
      <c r="A259" s="0" t="s">
        <v>547</v>
      </c>
      <c r="B259" s="0" t="s">
        <v>174</v>
      </c>
      <c r="C259" s="0" t="s">
        <v>1413</v>
      </c>
      <c r="D259" s="0" t="s">
        <v>1414</v>
      </c>
      <c r="E259" s="0" t="s">
        <v>1415</v>
      </c>
      <c r="F259" s="0" t="s">
        <v>637</v>
      </c>
      <c r="G259" s="0" t="s">
        <v>1416</v>
      </c>
      <c r="H259" s="0" t="s">
        <v>553</v>
      </c>
      <c r="I259" s="0" t="s">
        <v>78</v>
      </c>
    </row>
    <row customHeight="1" ht="11.25">
      <c r="A260" s="0" t="s">
        <v>547</v>
      </c>
      <c r="B260" s="0" t="s">
        <v>174</v>
      </c>
      <c r="C260" s="0" t="s">
        <v>770</v>
      </c>
      <c r="D260" s="0" t="s">
        <v>771</v>
      </c>
      <c r="E260" s="0" t="s">
        <v>772</v>
      </c>
      <c r="F260" s="0" t="s">
        <v>637</v>
      </c>
      <c r="G260" s="0" t="s">
        <v>553</v>
      </c>
      <c r="H260" s="0" t="s">
        <v>553</v>
      </c>
      <c r="I260" s="0" t="s">
        <v>78</v>
      </c>
    </row>
    <row customHeight="1" ht="11.25">
      <c r="A261" s="0" t="s">
        <v>547</v>
      </c>
      <c r="B261" s="0" t="s">
        <v>174</v>
      </c>
      <c r="C261" s="0" t="s">
        <v>1417</v>
      </c>
      <c r="D261" s="0" t="s">
        <v>1418</v>
      </c>
      <c r="E261" s="0" t="s">
        <v>1419</v>
      </c>
      <c r="F261" s="0" t="s">
        <v>637</v>
      </c>
      <c r="G261" s="0" t="s">
        <v>553</v>
      </c>
      <c r="H261" s="0" t="s">
        <v>553</v>
      </c>
      <c r="I261" s="0" t="s">
        <v>78</v>
      </c>
    </row>
    <row customHeight="1" ht="11.25">
      <c r="A262" s="0" t="s">
        <v>547</v>
      </c>
      <c r="B262" s="0" t="s">
        <v>174</v>
      </c>
      <c r="C262" s="0" t="s">
        <v>1420</v>
      </c>
      <c r="D262" s="0" t="s">
        <v>1421</v>
      </c>
      <c r="E262" s="0" t="s">
        <v>1422</v>
      </c>
      <c r="F262" s="0" t="s">
        <v>890</v>
      </c>
      <c r="G262" s="0" t="s">
        <v>1423</v>
      </c>
      <c r="H262" s="0" t="s">
        <v>553</v>
      </c>
      <c r="I262" s="0" t="s">
        <v>78</v>
      </c>
    </row>
    <row customHeight="1" ht="11.25">
      <c r="A263" s="0" t="s">
        <v>547</v>
      </c>
      <c r="B263" s="0" t="s">
        <v>174</v>
      </c>
      <c r="C263" s="0" t="s">
        <v>773</v>
      </c>
      <c r="D263" s="0" t="s">
        <v>774</v>
      </c>
      <c r="E263" s="0" t="s">
        <v>775</v>
      </c>
      <c r="F263" s="0" t="s">
        <v>670</v>
      </c>
      <c r="G263" s="0" t="s">
        <v>776</v>
      </c>
      <c r="H263" s="0" t="s">
        <v>553</v>
      </c>
      <c r="I263" s="0" t="s">
        <v>78</v>
      </c>
    </row>
    <row customHeight="1" ht="11.25">
      <c r="A264" s="0" t="s">
        <v>547</v>
      </c>
      <c r="B264" s="0" t="s">
        <v>174</v>
      </c>
      <c r="C264" s="0" t="s">
        <v>1424</v>
      </c>
      <c r="D264" s="0" t="s">
        <v>1425</v>
      </c>
      <c r="E264" s="0" t="s">
        <v>1426</v>
      </c>
      <c r="F264" s="0" t="s">
        <v>765</v>
      </c>
      <c r="G264" s="0" t="s">
        <v>553</v>
      </c>
      <c r="H264" s="0" t="s">
        <v>553</v>
      </c>
      <c r="I264" s="0" t="s">
        <v>78</v>
      </c>
    </row>
    <row customHeight="1" ht="11.25">
      <c r="A265" s="0" t="s">
        <v>547</v>
      </c>
      <c r="B265" s="0" t="s">
        <v>174</v>
      </c>
      <c r="C265" s="0" t="s">
        <v>777</v>
      </c>
      <c r="D265" s="0" t="s">
        <v>778</v>
      </c>
      <c r="E265" s="0" t="s">
        <v>779</v>
      </c>
      <c r="F265" s="0" t="s">
        <v>637</v>
      </c>
      <c r="G265" s="0" t="s">
        <v>553</v>
      </c>
      <c r="H265" s="0" t="s">
        <v>553</v>
      </c>
      <c r="I265" s="0" t="s">
        <v>78</v>
      </c>
    </row>
    <row customHeight="1" ht="11.25">
      <c r="A266" s="0" t="s">
        <v>547</v>
      </c>
      <c r="B266" s="0" t="s">
        <v>174</v>
      </c>
      <c r="C266" s="0" t="s">
        <v>1427</v>
      </c>
      <c r="D266" s="0" t="s">
        <v>1428</v>
      </c>
      <c r="E266" s="0" t="s">
        <v>1429</v>
      </c>
      <c r="F266" s="0" t="s">
        <v>755</v>
      </c>
      <c r="G266" s="0" t="s">
        <v>1430</v>
      </c>
      <c r="H266" s="0" t="s">
        <v>553</v>
      </c>
      <c r="I266" s="0" t="s">
        <v>78</v>
      </c>
    </row>
    <row customHeight="1" ht="11.25">
      <c r="A267" s="0" t="s">
        <v>547</v>
      </c>
      <c r="B267" s="0" t="s">
        <v>174</v>
      </c>
      <c r="C267" s="0" t="s">
        <v>780</v>
      </c>
      <c r="D267" s="0" t="s">
        <v>781</v>
      </c>
      <c r="E267" s="0" t="s">
        <v>782</v>
      </c>
      <c r="F267" s="0" t="s">
        <v>783</v>
      </c>
      <c r="G267" s="0" t="s">
        <v>784</v>
      </c>
      <c r="H267" s="0" t="s">
        <v>553</v>
      </c>
      <c r="I267" s="0" t="s">
        <v>78</v>
      </c>
    </row>
    <row customHeight="1" ht="11.25">
      <c r="A268" s="0" t="s">
        <v>547</v>
      </c>
      <c r="B268" s="0" t="s">
        <v>174</v>
      </c>
      <c r="C268" s="0" t="s">
        <v>788</v>
      </c>
      <c r="D268" s="0" t="s">
        <v>789</v>
      </c>
      <c r="E268" s="0" t="s">
        <v>790</v>
      </c>
      <c r="F268" s="0" t="s">
        <v>783</v>
      </c>
      <c r="G268" s="0" t="s">
        <v>553</v>
      </c>
      <c r="H268" s="0" t="s">
        <v>553</v>
      </c>
      <c r="I268" s="0" t="s">
        <v>78</v>
      </c>
    </row>
    <row customHeight="1" ht="11.25">
      <c r="A269" s="0" t="s">
        <v>547</v>
      </c>
      <c r="B269" s="0" t="s">
        <v>174</v>
      </c>
      <c r="C269" s="0" t="s">
        <v>791</v>
      </c>
      <c r="D269" s="0" t="s">
        <v>789</v>
      </c>
      <c r="E269" s="0" t="s">
        <v>792</v>
      </c>
      <c r="F269" s="0" t="s">
        <v>793</v>
      </c>
      <c r="G269" s="0" t="s">
        <v>794</v>
      </c>
      <c r="H269" s="0" t="s">
        <v>553</v>
      </c>
      <c r="I269" s="0" t="s">
        <v>78</v>
      </c>
    </row>
    <row customHeight="1" ht="11.25">
      <c r="A270" s="0" t="s">
        <v>547</v>
      </c>
      <c r="B270" s="0" t="s">
        <v>174</v>
      </c>
      <c r="C270" s="0" t="s">
        <v>795</v>
      </c>
      <c r="D270" s="0" t="s">
        <v>789</v>
      </c>
      <c r="E270" s="0" t="s">
        <v>796</v>
      </c>
      <c r="F270" s="0" t="s">
        <v>797</v>
      </c>
      <c r="G270" s="0" t="s">
        <v>798</v>
      </c>
      <c r="H270" s="0" t="s">
        <v>553</v>
      </c>
      <c r="I270" s="0" t="s">
        <v>78</v>
      </c>
    </row>
    <row customHeight="1" ht="11.25">
      <c r="A271" s="0" t="s">
        <v>547</v>
      </c>
      <c r="B271" s="0" t="s">
        <v>174</v>
      </c>
      <c r="C271" s="0" t="s">
        <v>1431</v>
      </c>
      <c r="D271" s="0" t="s">
        <v>1432</v>
      </c>
      <c r="E271" s="0" t="s">
        <v>1433</v>
      </c>
      <c r="F271" s="0" t="s">
        <v>765</v>
      </c>
      <c r="G271" s="0" t="s">
        <v>553</v>
      </c>
      <c r="H271" s="0" t="s">
        <v>553</v>
      </c>
      <c r="I271" s="0" t="s">
        <v>78</v>
      </c>
    </row>
    <row customHeight="1" ht="11.25">
      <c r="A272" s="0" t="s">
        <v>547</v>
      </c>
      <c r="B272" s="0" t="s">
        <v>174</v>
      </c>
      <c r="C272" s="0" t="s">
        <v>799</v>
      </c>
      <c r="D272" s="0" t="s">
        <v>800</v>
      </c>
      <c r="E272" s="0" t="s">
        <v>801</v>
      </c>
      <c r="F272" s="0" t="s">
        <v>802</v>
      </c>
      <c r="G272" s="0" t="s">
        <v>803</v>
      </c>
      <c r="H272" s="0" t="s">
        <v>553</v>
      </c>
      <c r="I272" s="0" t="s">
        <v>78</v>
      </c>
    </row>
    <row customHeight="1" ht="11.25">
      <c r="A273" s="0" t="s">
        <v>547</v>
      </c>
      <c r="B273" s="0" t="s">
        <v>174</v>
      </c>
      <c r="C273" s="0" t="s">
        <v>1434</v>
      </c>
      <c r="D273" s="0" t="s">
        <v>1435</v>
      </c>
      <c r="E273" s="0" t="s">
        <v>1436</v>
      </c>
      <c r="F273" s="0" t="s">
        <v>595</v>
      </c>
      <c r="G273" s="0" t="s">
        <v>1437</v>
      </c>
      <c r="H273" s="0" t="s">
        <v>553</v>
      </c>
      <c r="I273" s="0" t="s">
        <v>78</v>
      </c>
    </row>
    <row customHeight="1" ht="11.25">
      <c r="A274" s="0" t="s">
        <v>547</v>
      </c>
      <c r="B274" s="0" t="s">
        <v>174</v>
      </c>
      <c r="C274" s="0" t="s">
        <v>813</v>
      </c>
      <c r="D274" s="0" t="s">
        <v>814</v>
      </c>
      <c r="E274" s="0" t="s">
        <v>815</v>
      </c>
      <c r="F274" s="0" t="s">
        <v>760</v>
      </c>
      <c r="G274" s="0" t="s">
        <v>761</v>
      </c>
      <c r="H274" s="0" t="s">
        <v>553</v>
      </c>
      <c r="I274" s="0" t="s">
        <v>78</v>
      </c>
    </row>
    <row customHeight="1" ht="11.25">
      <c r="A275" s="0" t="s">
        <v>547</v>
      </c>
      <c r="B275" s="0" t="s">
        <v>174</v>
      </c>
      <c r="C275" s="0" t="s">
        <v>821</v>
      </c>
      <c r="D275" s="0" t="s">
        <v>822</v>
      </c>
      <c r="E275" s="0" t="s">
        <v>823</v>
      </c>
      <c r="F275" s="0" t="s">
        <v>824</v>
      </c>
      <c r="G275" s="0" t="s">
        <v>825</v>
      </c>
      <c r="H275" s="0" t="s">
        <v>553</v>
      </c>
      <c r="I275" s="0" t="s">
        <v>78</v>
      </c>
    </row>
    <row customHeight="1" ht="11.25">
      <c r="A276" s="0" t="s">
        <v>547</v>
      </c>
      <c r="B276" s="0" t="s">
        <v>174</v>
      </c>
      <c r="C276" s="0" t="s">
        <v>1438</v>
      </c>
      <c r="D276" s="0" t="s">
        <v>1439</v>
      </c>
      <c r="E276" s="0" t="s">
        <v>1440</v>
      </c>
      <c r="F276" s="0" t="s">
        <v>802</v>
      </c>
      <c r="G276" s="0" t="s">
        <v>1441</v>
      </c>
      <c r="H276" s="0" t="s">
        <v>553</v>
      </c>
      <c r="I276" s="0" t="s">
        <v>78</v>
      </c>
    </row>
    <row customHeight="1" ht="11.25">
      <c r="A277" s="0" t="s">
        <v>547</v>
      </c>
      <c r="B277" s="0" t="s">
        <v>174</v>
      </c>
      <c r="C277" s="0" t="s">
        <v>1442</v>
      </c>
      <c r="D277" s="0" t="s">
        <v>1443</v>
      </c>
      <c r="E277" s="0" t="s">
        <v>1444</v>
      </c>
      <c r="F277" s="0" t="s">
        <v>637</v>
      </c>
      <c r="G277" s="0" t="s">
        <v>1445</v>
      </c>
      <c r="H277" s="0" t="s">
        <v>553</v>
      </c>
      <c r="I277" s="0" t="s">
        <v>78</v>
      </c>
    </row>
    <row customHeight="1" ht="11.25">
      <c r="A278" s="0" t="s">
        <v>547</v>
      </c>
      <c r="B278" s="0" t="s">
        <v>174</v>
      </c>
      <c r="C278" s="0" t="s">
        <v>1446</v>
      </c>
      <c r="D278" s="0" t="s">
        <v>1447</v>
      </c>
      <c r="E278" s="0" t="s">
        <v>1448</v>
      </c>
      <c r="F278" s="0" t="s">
        <v>637</v>
      </c>
      <c r="G278" s="0" t="s">
        <v>553</v>
      </c>
      <c r="H278" s="0" t="s">
        <v>553</v>
      </c>
      <c r="I278" s="0" t="s">
        <v>78</v>
      </c>
    </row>
    <row customHeight="1" ht="11.25">
      <c r="A279" s="0" t="s">
        <v>547</v>
      </c>
      <c r="B279" s="0" t="s">
        <v>174</v>
      </c>
      <c r="C279" s="0" t="s">
        <v>1449</v>
      </c>
      <c r="D279" s="0" t="s">
        <v>1450</v>
      </c>
      <c r="E279" s="0" t="s">
        <v>1451</v>
      </c>
      <c r="F279" s="0" t="s">
        <v>595</v>
      </c>
      <c r="G279" s="0" t="s">
        <v>553</v>
      </c>
      <c r="H279" s="0" t="s">
        <v>553</v>
      </c>
      <c r="I279" s="0" t="s">
        <v>78</v>
      </c>
    </row>
    <row customHeight="1" ht="11.25">
      <c r="A280" s="0" t="s">
        <v>547</v>
      </c>
      <c r="B280" s="0" t="s">
        <v>174</v>
      </c>
      <c r="C280" s="0" t="s">
        <v>840</v>
      </c>
      <c r="D280" s="0" t="s">
        <v>841</v>
      </c>
      <c r="E280" s="0" t="s">
        <v>842</v>
      </c>
      <c r="F280" s="0" t="s">
        <v>704</v>
      </c>
      <c r="G280" s="0" t="s">
        <v>843</v>
      </c>
      <c r="H280" s="0" t="s">
        <v>553</v>
      </c>
      <c r="I280" s="0" t="s">
        <v>78</v>
      </c>
    </row>
    <row customHeight="1" ht="11.25">
      <c r="A281" s="0" t="s">
        <v>547</v>
      </c>
      <c r="B281" s="0" t="s">
        <v>174</v>
      </c>
      <c r="C281" s="0" t="s">
        <v>1452</v>
      </c>
      <c r="D281" s="0" t="s">
        <v>1453</v>
      </c>
      <c r="E281" s="0" t="s">
        <v>1454</v>
      </c>
      <c r="F281" s="0" t="s">
        <v>793</v>
      </c>
      <c r="G281" s="0" t="s">
        <v>1455</v>
      </c>
      <c r="H281" s="0" t="s">
        <v>553</v>
      </c>
      <c r="I281" s="0" t="s">
        <v>78</v>
      </c>
    </row>
    <row customHeight="1" ht="11.25">
      <c r="A282" s="0" t="s">
        <v>547</v>
      </c>
      <c r="B282" s="0" t="s">
        <v>174</v>
      </c>
      <c r="C282" s="0" t="s">
        <v>1456</v>
      </c>
      <c r="D282" s="0" t="s">
        <v>1457</v>
      </c>
      <c r="E282" s="0" t="s">
        <v>1458</v>
      </c>
      <c r="F282" s="0" t="s">
        <v>637</v>
      </c>
      <c r="G282" s="0" t="s">
        <v>1459</v>
      </c>
      <c r="H282" s="0" t="s">
        <v>553</v>
      </c>
      <c r="I282" s="0" t="s">
        <v>78</v>
      </c>
    </row>
    <row customHeight="1" ht="11.25">
      <c r="A283" s="0" t="s">
        <v>547</v>
      </c>
      <c r="B283" s="0" t="s">
        <v>174</v>
      </c>
      <c r="C283" s="0" t="s">
        <v>857</v>
      </c>
      <c r="D283" s="0" t="s">
        <v>858</v>
      </c>
      <c r="E283" s="0" t="s">
        <v>859</v>
      </c>
      <c r="F283" s="0" t="s">
        <v>760</v>
      </c>
      <c r="G283" s="0" t="s">
        <v>860</v>
      </c>
      <c r="H283" s="0" t="s">
        <v>553</v>
      </c>
      <c r="I283" s="0" t="s">
        <v>78</v>
      </c>
    </row>
    <row customHeight="1" ht="11.25">
      <c r="A284" s="0" t="s">
        <v>547</v>
      </c>
      <c r="B284" s="0" t="s">
        <v>174</v>
      </c>
      <c r="C284" s="0" t="s">
        <v>874</v>
      </c>
      <c r="D284" s="0" t="s">
        <v>875</v>
      </c>
      <c r="E284" s="0" t="s">
        <v>876</v>
      </c>
      <c r="F284" s="0" t="s">
        <v>877</v>
      </c>
      <c r="G284" s="0" t="s">
        <v>878</v>
      </c>
      <c r="H284" s="0" t="s">
        <v>553</v>
      </c>
      <c r="I284" s="0" t="s">
        <v>78</v>
      </c>
    </row>
    <row customHeight="1" ht="11.25">
      <c r="A285" s="0" t="s">
        <v>547</v>
      </c>
      <c r="B285" s="0" t="s">
        <v>174</v>
      </c>
      <c r="C285" s="0" t="s">
        <v>892</v>
      </c>
      <c r="D285" s="0" t="s">
        <v>893</v>
      </c>
      <c r="E285" s="0" t="s">
        <v>894</v>
      </c>
      <c r="F285" s="0" t="s">
        <v>760</v>
      </c>
      <c r="G285" s="0" t="s">
        <v>895</v>
      </c>
      <c r="H285" s="0" t="s">
        <v>553</v>
      </c>
      <c r="I285" s="0" t="s">
        <v>78</v>
      </c>
    </row>
    <row customHeight="1" ht="11.25">
      <c r="A286" s="0" t="s">
        <v>547</v>
      </c>
      <c r="B286" s="0" t="s">
        <v>174</v>
      </c>
      <c r="C286" s="0" t="s">
        <v>896</v>
      </c>
      <c r="D286" s="0" t="s">
        <v>897</v>
      </c>
      <c r="E286" s="0" t="s">
        <v>898</v>
      </c>
      <c r="F286" s="0" t="s">
        <v>637</v>
      </c>
      <c r="G286" s="0" t="s">
        <v>553</v>
      </c>
      <c r="H286" s="0" t="s">
        <v>553</v>
      </c>
      <c r="I286" s="0" t="s">
        <v>78</v>
      </c>
    </row>
    <row customHeight="1" ht="11.25">
      <c r="A287" s="0" t="s">
        <v>547</v>
      </c>
      <c r="B287" s="0" t="s">
        <v>174</v>
      </c>
      <c r="C287" s="0" t="s">
        <v>899</v>
      </c>
      <c r="D287" s="0" t="s">
        <v>900</v>
      </c>
      <c r="E287" s="0" t="s">
        <v>901</v>
      </c>
      <c r="F287" s="0" t="s">
        <v>783</v>
      </c>
      <c r="G287" s="0" t="s">
        <v>902</v>
      </c>
      <c r="H287" s="0" t="s">
        <v>553</v>
      </c>
      <c r="I287" s="0" t="s">
        <v>78</v>
      </c>
    </row>
    <row customHeight="1" ht="11.25">
      <c r="A288" s="0" t="s">
        <v>547</v>
      </c>
      <c r="B288" s="0" t="s">
        <v>174</v>
      </c>
      <c r="C288" s="0" t="s">
        <v>1460</v>
      </c>
      <c r="D288" s="0" t="s">
        <v>1461</v>
      </c>
      <c r="E288" s="0" t="s">
        <v>1462</v>
      </c>
      <c r="F288" s="0" t="s">
        <v>877</v>
      </c>
      <c r="G288" s="0" t="s">
        <v>1463</v>
      </c>
      <c r="H288" s="0" t="s">
        <v>553</v>
      </c>
      <c r="I288" s="0" t="s">
        <v>78</v>
      </c>
    </row>
    <row customHeight="1" ht="11.25">
      <c r="A289" s="0" t="s">
        <v>547</v>
      </c>
      <c r="B289" s="0" t="s">
        <v>174</v>
      </c>
      <c r="C289" s="0" t="s">
        <v>903</v>
      </c>
      <c r="D289" s="0" t="s">
        <v>904</v>
      </c>
      <c r="E289" s="0" t="s">
        <v>905</v>
      </c>
      <c r="F289" s="0" t="s">
        <v>699</v>
      </c>
      <c r="G289" s="0" t="s">
        <v>906</v>
      </c>
      <c r="H289" s="0" t="s">
        <v>553</v>
      </c>
      <c r="I289" s="0" t="s">
        <v>78</v>
      </c>
    </row>
    <row customHeight="1" ht="11.25">
      <c r="A290" s="0" t="s">
        <v>547</v>
      </c>
      <c r="B290" s="0" t="s">
        <v>174</v>
      </c>
      <c r="C290" s="0" t="s">
        <v>1464</v>
      </c>
      <c r="D290" s="0" t="s">
        <v>1465</v>
      </c>
      <c r="E290" s="0" t="s">
        <v>1466</v>
      </c>
      <c r="F290" s="0" t="s">
        <v>917</v>
      </c>
      <c r="G290" s="0" t="s">
        <v>553</v>
      </c>
      <c r="H290" s="0" t="s">
        <v>553</v>
      </c>
      <c r="I290" s="0" t="s">
        <v>78</v>
      </c>
    </row>
    <row customHeight="1" ht="11.25">
      <c r="A291" s="0" t="s">
        <v>547</v>
      </c>
      <c r="B291" s="0" t="s">
        <v>174</v>
      </c>
      <c r="C291" s="0" t="s">
        <v>907</v>
      </c>
      <c r="D291" s="0" t="s">
        <v>908</v>
      </c>
      <c r="E291" s="0" t="s">
        <v>909</v>
      </c>
      <c r="F291" s="0" t="s">
        <v>864</v>
      </c>
      <c r="G291" s="0" t="s">
        <v>910</v>
      </c>
      <c r="H291" s="0" t="s">
        <v>553</v>
      </c>
      <c r="I291" s="0" t="s">
        <v>78</v>
      </c>
    </row>
    <row customHeight="1" ht="11.25">
      <c r="A292" s="0" t="s">
        <v>547</v>
      </c>
      <c r="B292" s="0" t="s">
        <v>174</v>
      </c>
      <c r="C292" s="0" t="s">
        <v>1467</v>
      </c>
      <c r="D292" s="0" t="s">
        <v>1468</v>
      </c>
      <c r="E292" s="0" t="s">
        <v>1469</v>
      </c>
      <c r="F292" s="0" t="s">
        <v>847</v>
      </c>
      <c r="G292" s="0" t="s">
        <v>553</v>
      </c>
      <c r="H292" s="0" t="s">
        <v>553</v>
      </c>
      <c r="I292" s="0" t="s">
        <v>78</v>
      </c>
    </row>
    <row customHeight="1" ht="11.25">
      <c r="A293" s="0" t="s">
        <v>547</v>
      </c>
      <c r="B293" s="0" t="s">
        <v>174</v>
      </c>
      <c r="C293" s="0" t="s">
        <v>911</v>
      </c>
      <c r="D293" s="0" t="s">
        <v>912</v>
      </c>
      <c r="E293" s="0" t="s">
        <v>913</v>
      </c>
      <c r="F293" s="0" t="s">
        <v>720</v>
      </c>
      <c r="G293" s="0" t="s">
        <v>553</v>
      </c>
      <c r="H293" s="0" t="s">
        <v>553</v>
      </c>
      <c r="I293" s="0" t="s">
        <v>78</v>
      </c>
    </row>
    <row customHeight="1" ht="11.25">
      <c r="A294" s="0" t="s">
        <v>547</v>
      </c>
      <c r="B294" s="0" t="s">
        <v>174</v>
      </c>
      <c r="C294" s="0" t="s">
        <v>1470</v>
      </c>
      <c r="D294" s="0" t="s">
        <v>1471</v>
      </c>
      <c r="E294" s="0" t="s">
        <v>1472</v>
      </c>
      <c r="F294" s="0" t="s">
        <v>797</v>
      </c>
      <c r="G294" s="0" t="s">
        <v>553</v>
      </c>
      <c r="H294" s="0" t="s">
        <v>553</v>
      </c>
      <c r="I294" s="0" t="s">
        <v>78</v>
      </c>
    </row>
    <row customHeight="1" ht="11.25">
      <c r="A295" s="0" t="s">
        <v>547</v>
      </c>
      <c r="B295" s="0" t="s">
        <v>174</v>
      </c>
      <c r="C295" s="0" t="s">
        <v>1473</v>
      </c>
      <c r="D295" s="0" t="s">
        <v>1474</v>
      </c>
      <c r="E295" s="0" t="s">
        <v>1475</v>
      </c>
      <c r="F295" s="0" t="s">
        <v>793</v>
      </c>
      <c r="G295" s="0" t="s">
        <v>553</v>
      </c>
      <c r="H295" s="0" t="s">
        <v>553</v>
      </c>
      <c r="I295" s="0" t="s">
        <v>78</v>
      </c>
    </row>
    <row customHeight="1" ht="11.25">
      <c r="A296" s="0" t="s">
        <v>547</v>
      </c>
      <c r="B296" s="0" t="s">
        <v>174</v>
      </c>
      <c r="C296" s="0" t="s">
        <v>923</v>
      </c>
      <c r="D296" s="0" t="s">
        <v>924</v>
      </c>
      <c r="E296" s="0" t="s">
        <v>925</v>
      </c>
      <c r="F296" s="0" t="s">
        <v>760</v>
      </c>
      <c r="G296" s="0" t="s">
        <v>553</v>
      </c>
      <c r="H296" s="0" t="s">
        <v>553</v>
      </c>
      <c r="I296" s="0" t="s">
        <v>78</v>
      </c>
    </row>
    <row customHeight="1" ht="11.25">
      <c r="A297" s="0" t="s">
        <v>547</v>
      </c>
      <c r="B297" s="0" t="s">
        <v>174</v>
      </c>
      <c r="C297" s="0" t="s">
        <v>926</v>
      </c>
      <c r="D297" s="0" t="s">
        <v>927</v>
      </c>
      <c r="E297" s="0" t="s">
        <v>928</v>
      </c>
      <c r="F297" s="0" t="s">
        <v>595</v>
      </c>
      <c r="G297" s="0" t="s">
        <v>553</v>
      </c>
      <c r="H297" s="0" t="s">
        <v>553</v>
      </c>
      <c r="I297" s="0" t="s">
        <v>78</v>
      </c>
    </row>
    <row customHeight="1" ht="11.25">
      <c r="A298" s="0" t="s">
        <v>547</v>
      </c>
      <c r="B298" s="0" t="s">
        <v>174</v>
      </c>
      <c r="C298" s="0" t="s">
        <v>932</v>
      </c>
      <c r="D298" s="0" t="s">
        <v>933</v>
      </c>
      <c r="E298" s="0" t="s">
        <v>934</v>
      </c>
      <c r="F298" s="0" t="s">
        <v>583</v>
      </c>
      <c r="G298" s="0" t="s">
        <v>553</v>
      </c>
      <c r="H298" s="0" t="s">
        <v>553</v>
      </c>
      <c r="I298" s="0" t="s">
        <v>78</v>
      </c>
    </row>
    <row customHeight="1" ht="11.25">
      <c r="A299" s="0" t="s">
        <v>547</v>
      </c>
      <c r="B299" s="0" t="s">
        <v>174</v>
      </c>
      <c r="C299" s="0" t="s">
        <v>935</v>
      </c>
      <c r="D299" s="0" t="s">
        <v>936</v>
      </c>
      <c r="E299" s="0" t="s">
        <v>937</v>
      </c>
      <c r="F299" s="0" t="s">
        <v>587</v>
      </c>
      <c r="G299" s="0" t="s">
        <v>553</v>
      </c>
      <c r="H299" s="0" t="s">
        <v>553</v>
      </c>
      <c r="I299" s="0" t="s">
        <v>78</v>
      </c>
    </row>
    <row customHeight="1" ht="11.25">
      <c r="A300" s="0" t="s">
        <v>547</v>
      </c>
      <c r="B300" s="0" t="s">
        <v>174</v>
      </c>
      <c r="C300" s="0" t="s">
        <v>1476</v>
      </c>
      <c r="D300" s="0" t="s">
        <v>1477</v>
      </c>
      <c r="E300" s="0" t="s">
        <v>1478</v>
      </c>
      <c r="F300" s="0" t="s">
        <v>802</v>
      </c>
      <c r="G300" s="0" t="s">
        <v>553</v>
      </c>
      <c r="H300" s="0" t="s">
        <v>553</v>
      </c>
      <c r="I300" s="0" t="s">
        <v>78</v>
      </c>
    </row>
    <row customHeight="1" ht="11.25">
      <c r="A301" s="0" t="s">
        <v>547</v>
      </c>
      <c r="B301" s="0" t="s">
        <v>174</v>
      </c>
      <c r="C301" s="0" t="s">
        <v>1479</v>
      </c>
      <c r="D301" s="0" t="s">
        <v>1480</v>
      </c>
      <c r="E301" s="0" t="s">
        <v>1481</v>
      </c>
      <c r="F301" s="0" t="s">
        <v>755</v>
      </c>
      <c r="G301" s="0" t="s">
        <v>553</v>
      </c>
      <c r="H301" s="0" t="s">
        <v>553</v>
      </c>
      <c r="I301" s="0" t="s">
        <v>78</v>
      </c>
    </row>
    <row customHeight="1" ht="11.25">
      <c r="A302" s="0" t="s">
        <v>547</v>
      </c>
      <c r="B302" s="0" t="s">
        <v>174</v>
      </c>
      <c r="C302" s="0" t="s">
        <v>942</v>
      </c>
      <c r="D302" s="0" t="s">
        <v>943</v>
      </c>
      <c r="E302" s="0" t="s">
        <v>944</v>
      </c>
      <c r="F302" s="0" t="s">
        <v>872</v>
      </c>
      <c r="G302" s="0" t="s">
        <v>945</v>
      </c>
      <c r="H302" s="0" t="s">
        <v>553</v>
      </c>
      <c r="I302" s="0" t="s">
        <v>78</v>
      </c>
    </row>
    <row customHeight="1" ht="11.25">
      <c r="A303" s="0" t="s">
        <v>547</v>
      </c>
      <c r="B303" s="0" t="s">
        <v>174</v>
      </c>
      <c r="C303" s="0" t="s">
        <v>953</v>
      </c>
      <c r="D303" s="0" t="s">
        <v>954</v>
      </c>
      <c r="E303" s="0" t="s">
        <v>955</v>
      </c>
      <c r="F303" s="0" t="s">
        <v>566</v>
      </c>
      <c r="G303" s="0" t="s">
        <v>956</v>
      </c>
      <c r="H303" s="0" t="s">
        <v>553</v>
      </c>
      <c r="I303" s="0" t="s">
        <v>78</v>
      </c>
    </row>
    <row customHeight="1" ht="11.25">
      <c r="A304" s="0" t="s">
        <v>547</v>
      </c>
      <c r="B304" s="0" t="s">
        <v>174</v>
      </c>
      <c r="C304" s="0" t="s">
        <v>1482</v>
      </c>
      <c r="D304" s="0" t="s">
        <v>1483</v>
      </c>
      <c r="E304" s="0" t="s">
        <v>1484</v>
      </c>
      <c r="F304" s="0" t="s">
        <v>583</v>
      </c>
      <c r="G304" s="0" t="s">
        <v>1485</v>
      </c>
      <c r="H304" s="0" t="s">
        <v>553</v>
      </c>
      <c r="I304" s="0" t="s">
        <v>78</v>
      </c>
    </row>
    <row customHeight="1" ht="11.25">
      <c r="A305" s="0" t="s">
        <v>547</v>
      </c>
      <c r="B305" s="0" t="s">
        <v>174</v>
      </c>
      <c r="C305" s="0" t="s">
        <v>1486</v>
      </c>
      <c r="D305" s="0" t="s">
        <v>1487</v>
      </c>
      <c r="E305" s="0" t="s">
        <v>1488</v>
      </c>
      <c r="F305" s="0" t="s">
        <v>824</v>
      </c>
      <c r="G305" s="0" t="s">
        <v>553</v>
      </c>
      <c r="H305" s="0" t="s">
        <v>553</v>
      </c>
      <c r="I305" s="0" t="s">
        <v>78</v>
      </c>
    </row>
    <row customHeight="1" ht="11.25">
      <c r="A306" s="0" t="s">
        <v>547</v>
      </c>
      <c r="B306" s="0" t="s">
        <v>174</v>
      </c>
      <c r="C306" s="0" t="s">
        <v>1489</v>
      </c>
      <c r="D306" s="0" t="s">
        <v>1490</v>
      </c>
      <c r="E306" s="0" t="s">
        <v>1491</v>
      </c>
      <c r="F306" s="0" t="s">
        <v>755</v>
      </c>
      <c r="G306" s="0" t="s">
        <v>553</v>
      </c>
      <c r="H306" s="0" t="s">
        <v>553</v>
      </c>
      <c r="I306" s="0" t="s">
        <v>78</v>
      </c>
    </row>
    <row customHeight="1" ht="11.25">
      <c r="A307" s="0" t="s">
        <v>547</v>
      </c>
      <c r="B307" s="0" t="s">
        <v>174</v>
      </c>
      <c r="C307" s="0" t="s">
        <v>1492</v>
      </c>
      <c r="D307" s="0" t="s">
        <v>1490</v>
      </c>
      <c r="E307" s="0" t="s">
        <v>1493</v>
      </c>
      <c r="F307" s="0" t="s">
        <v>755</v>
      </c>
      <c r="G307" s="0" t="s">
        <v>1494</v>
      </c>
      <c r="H307" s="0" t="s">
        <v>553</v>
      </c>
      <c r="I307" s="0" t="s">
        <v>78</v>
      </c>
    </row>
    <row customHeight="1" ht="11.25">
      <c r="A308" s="0" t="s">
        <v>547</v>
      </c>
      <c r="B308" s="0" t="s">
        <v>174</v>
      </c>
      <c r="C308" s="0" t="s">
        <v>1495</v>
      </c>
      <c r="D308" s="0" t="s">
        <v>1490</v>
      </c>
      <c r="E308" s="0" t="s">
        <v>1496</v>
      </c>
      <c r="F308" s="0" t="s">
        <v>890</v>
      </c>
      <c r="G308" s="0" t="s">
        <v>553</v>
      </c>
      <c r="H308" s="0" t="s">
        <v>553</v>
      </c>
      <c r="I308" s="0" t="s">
        <v>78</v>
      </c>
    </row>
    <row customHeight="1" ht="11.25">
      <c r="A309" s="0" t="s">
        <v>547</v>
      </c>
      <c r="B309" s="0" t="s">
        <v>174</v>
      </c>
      <c r="C309" s="0" t="s">
        <v>1497</v>
      </c>
      <c r="D309" s="0" t="s">
        <v>1498</v>
      </c>
      <c r="E309" s="0" t="s">
        <v>1499</v>
      </c>
      <c r="F309" s="0" t="s">
        <v>670</v>
      </c>
      <c r="G309" s="0" t="s">
        <v>553</v>
      </c>
      <c r="H309" s="0" t="s">
        <v>553</v>
      </c>
      <c r="I309" s="0" t="s">
        <v>78</v>
      </c>
    </row>
    <row customHeight="1" ht="11.25">
      <c r="A310" s="0" t="s">
        <v>547</v>
      </c>
      <c r="B310" s="0" t="s">
        <v>174</v>
      </c>
      <c r="C310" s="0" t="s">
        <v>1500</v>
      </c>
      <c r="D310" s="0" t="s">
        <v>1498</v>
      </c>
      <c r="E310" s="0" t="s">
        <v>1501</v>
      </c>
      <c r="F310" s="0" t="s">
        <v>917</v>
      </c>
      <c r="G310" s="0" t="s">
        <v>553</v>
      </c>
      <c r="H310" s="0" t="s">
        <v>553</v>
      </c>
      <c r="I310" s="0" t="s">
        <v>78</v>
      </c>
    </row>
    <row customHeight="1" ht="11.25">
      <c r="A311" s="0" t="s">
        <v>547</v>
      </c>
      <c r="B311" s="0" t="s">
        <v>174</v>
      </c>
      <c r="C311" s="0" t="s">
        <v>1502</v>
      </c>
      <c r="D311" s="0" t="s">
        <v>1498</v>
      </c>
      <c r="E311" s="0" t="s">
        <v>1503</v>
      </c>
      <c r="F311" s="0" t="s">
        <v>765</v>
      </c>
      <c r="G311" s="0" t="s">
        <v>553</v>
      </c>
      <c r="H311" s="0" t="s">
        <v>553</v>
      </c>
      <c r="I311" s="0" t="s">
        <v>78</v>
      </c>
    </row>
    <row customHeight="1" ht="11.25">
      <c r="A312" s="0" t="s">
        <v>547</v>
      </c>
      <c r="B312" s="0" t="s">
        <v>174</v>
      </c>
      <c r="C312" s="0" t="s">
        <v>1504</v>
      </c>
      <c r="D312" s="0" t="s">
        <v>1498</v>
      </c>
      <c r="E312" s="0" t="s">
        <v>1505</v>
      </c>
      <c r="F312" s="0" t="s">
        <v>720</v>
      </c>
      <c r="G312" s="0" t="s">
        <v>553</v>
      </c>
      <c r="H312" s="0" t="s">
        <v>553</v>
      </c>
      <c r="I312" s="0" t="s">
        <v>78</v>
      </c>
    </row>
    <row customHeight="1" ht="11.25">
      <c r="A313" s="0" t="s">
        <v>547</v>
      </c>
      <c r="B313" s="0" t="s">
        <v>174</v>
      </c>
      <c r="C313" s="0" t="s">
        <v>1506</v>
      </c>
      <c r="D313" s="0" t="s">
        <v>1507</v>
      </c>
      <c r="E313" s="0" t="s">
        <v>1508</v>
      </c>
      <c r="F313" s="0" t="s">
        <v>595</v>
      </c>
      <c r="G313" s="0" t="s">
        <v>1509</v>
      </c>
      <c r="H313" s="0" t="s">
        <v>553</v>
      </c>
      <c r="I313" s="0" t="s">
        <v>78</v>
      </c>
    </row>
    <row customHeight="1" ht="11.25">
      <c r="A314" s="0" t="s">
        <v>547</v>
      </c>
      <c r="B314" s="0" t="s">
        <v>174</v>
      </c>
      <c r="C314" s="0" t="s">
        <v>1510</v>
      </c>
      <c r="D314" s="0" t="s">
        <v>1511</v>
      </c>
      <c r="E314" s="0" t="s">
        <v>1512</v>
      </c>
      <c r="F314" s="0" t="s">
        <v>595</v>
      </c>
      <c r="G314" s="0" t="s">
        <v>553</v>
      </c>
      <c r="H314" s="0" t="s">
        <v>553</v>
      </c>
      <c r="I314" s="0" t="s">
        <v>78</v>
      </c>
    </row>
    <row customHeight="1" ht="11.25">
      <c r="A315" s="0" t="s">
        <v>547</v>
      </c>
      <c r="B315" s="0" t="s">
        <v>174</v>
      </c>
      <c r="C315" s="0" t="s">
        <v>1513</v>
      </c>
      <c r="D315" s="0" t="s">
        <v>1514</v>
      </c>
      <c r="E315" s="0" t="s">
        <v>1515</v>
      </c>
      <c r="F315" s="0" t="s">
        <v>595</v>
      </c>
      <c r="G315" s="0" t="s">
        <v>1516</v>
      </c>
      <c r="H315" s="0" t="s">
        <v>553</v>
      </c>
      <c r="I315" s="0" t="s">
        <v>78</v>
      </c>
    </row>
    <row customHeight="1" ht="11.25">
      <c r="A316" s="0" t="s">
        <v>547</v>
      </c>
      <c r="B316" s="0" t="s">
        <v>174</v>
      </c>
      <c r="C316" s="0" t="s">
        <v>975</v>
      </c>
      <c r="D316" s="0" t="s">
        <v>976</v>
      </c>
      <c r="E316" s="0" t="s">
        <v>977</v>
      </c>
      <c r="F316" s="0" t="s">
        <v>566</v>
      </c>
      <c r="G316" s="0" t="s">
        <v>553</v>
      </c>
      <c r="H316" s="0" t="s">
        <v>553</v>
      </c>
      <c r="I316" s="0" t="s">
        <v>78</v>
      </c>
    </row>
    <row customHeight="1" ht="11.25">
      <c r="A317" s="0" t="s">
        <v>547</v>
      </c>
      <c r="B317" s="0" t="s">
        <v>174</v>
      </c>
      <c r="C317" s="0" t="s">
        <v>978</v>
      </c>
      <c r="D317" s="0" t="s">
        <v>979</v>
      </c>
      <c r="E317" s="0" t="s">
        <v>980</v>
      </c>
      <c r="F317" s="0" t="s">
        <v>595</v>
      </c>
      <c r="G317" s="0" t="s">
        <v>553</v>
      </c>
      <c r="H317" s="0" t="s">
        <v>553</v>
      </c>
      <c r="I317" s="0" t="s">
        <v>78</v>
      </c>
    </row>
    <row customHeight="1" ht="11.25">
      <c r="A318" s="0" t="s">
        <v>547</v>
      </c>
      <c r="B318" s="0" t="s">
        <v>174</v>
      </c>
      <c r="C318" s="0" t="s">
        <v>1517</v>
      </c>
      <c r="D318" s="0" t="s">
        <v>1518</v>
      </c>
      <c r="E318" s="0" t="s">
        <v>1519</v>
      </c>
      <c r="F318" s="0" t="s">
        <v>917</v>
      </c>
      <c r="G318" s="0" t="s">
        <v>553</v>
      </c>
      <c r="H318" s="0" t="s">
        <v>553</v>
      </c>
      <c r="I318" s="0" t="s">
        <v>78</v>
      </c>
    </row>
    <row customHeight="1" ht="11.25">
      <c r="A319" s="0" t="s">
        <v>547</v>
      </c>
      <c r="B319" s="0" t="s">
        <v>174</v>
      </c>
      <c r="C319" s="0" t="s">
        <v>993</v>
      </c>
      <c r="D319" s="0" t="s">
        <v>994</v>
      </c>
      <c r="E319" s="0" t="s">
        <v>995</v>
      </c>
      <c r="F319" s="0" t="s">
        <v>571</v>
      </c>
      <c r="G319" s="0" t="s">
        <v>553</v>
      </c>
      <c r="H319" s="0" t="s">
        <v>553</v>
      </c>
      <c r="I319" s="0" t="s">
        <v>78</v>
      </c>
    </row>
    <row customHeight="1" ht="11.25">
      <c r="A320" s="0" t="s">
        <v>547</v>
      </c>
      <c r="B320" s="0" t="s">
        <v>174</v>
      </c>
      <c r="C320" s="0" t="s">
        <v>1520</v>
      </c>
      <c r="D320" s="0" t="s">
        <v>1521</v>
      </c>
      <c r="E320" s="0" t="s">
        <v>1522</v>
      </c>
      <c r="F320" s="0" t="s">
        <v>829</v>
      </c>
      <c r="G320" s="0" t="s">
        <v>553</v>
      </c>
      <c r="H320" s="0" t="s">
        <v>553</v>
      </c>
      <c r="I320" s="0" t="s">
        <v>78</v>
      </c>
    </row>
    <row customHeight="1" ht="11.25">
      <c r="A321" s="0" t="s">
        <v>547</v>
      </c>
      <c r="B321" s="0" t="s">
        <v>174</v>
      </c>
      <c r="C321" s="0" t="s">
        <v>1523</v>
      </c>
      <c r="D321" s="0" t="s">
        <v>1524</v>
      </c>
      <c r="E321" s="0" t="s">
        <v>1525</v>
      </c>
      <c r="F321" s="0" t="s">
        <v>571</v>
      </c>
      <c r="G321" s="0" t="s">
        <v>553</v>
      </c>
      <c r="H321" s="0" t="s">
        <v>553</v>
      </c>
      <c r="I321" s="0" t="s">
        <v>78</v>
      </c>
    </row>
    <row customHeight="1" ht="11.25">
      <c r="A322" s="0" t="s">
        <v>547</v>
      </c>
      <c r="B322" s="0" t="s">
        <v>174</v>
      </c>
      <c r="C322" s="0" t="s">
        <v>1526</v>
      </c>
      <c r="D322" s="0" t="s">
        <v>1527</v>
      </c>
      <c r="E322" s="0" t="s">
        <v>1528</v>
      </c>
      <c r="F322" s="0" t="s">
        <v>755</v>
      </c>
      <c r="G322" s="0" t="s">
        <v>1529</v>
      </c>
      <c r="H322" s="0" t="s">
        <v>553</v>
      </c>
      <c r="I322" s="0" t="s">
        <v>78</v>
      </c>
    </row>
    <row customHeight="1" ht="11.25">
      <c r="A323" s="0" t="s">
        <v>547</v>
      </c>
      <c r="B323" s="0" t="s">
        <v>174</v>
      </c>
      <c r="C323" s="0" t="s">
        <v>1530</v>
      </c>
      <c r="D323" s="0" t="s">
        <v>1000</v>
      </c>
      <c r="E323" s="0" t="s">
        <v>1531</v>
      </c>
      <c r="F323" s="0" t="s">
        <v>755</v>
      </c>
      <c r="G323" s="0" t="s">
        <v>553</v>
      </c>
      <c r="H323" s="0" t="s">
        <v>553</v>
      </c>
      <c r="I323" s="0" t="s">
        <v>78</v>
      </c>
    </row>
    <row customHeight="1" ht="11.25">
      <c r="A324" s="0" t="s">
        <v>547</v>
      </c>
      <c r="B324" s="0" t="s">
        <v>174</v>
      </c>
      <c r="C324" s="0" t="s">
        <v>1532</v>
      </c>
      <c r="D324" s="0" t="s">
        <v>1533</v>
      </c>
      <c r="E324" s="0" t="s">
        <v>1534</v>
      </c>
      <c r="F324" s="0" t="s">
        <v>755</v>
      </c>
      <c r="G324" s="0" t="s">
        <v>553</v>
      </c>
      <c r="H324" s="0" t="s">
        <v>553</v>
      </c>
      <c r="I324" s="0" t="s">
        <v>78</v>
      </c>
    </row>
    <row customHeight="1" ht="11.25">
      <c r="A325" s="0" t="s">
        <v>547</v>
      </c>
      <c r="B325" s="0" t="s">
        <v>174</v>
      </c>
      <c r="C325" s="0" t="s">
        <v>1003</v>
      </c>
      <c r="D325" s="0" t="s">
        <v>1004</v>
      </c>
      <c r="E325" s="0" t="s">
        <v>1005</v>
      </c>
      <c r="F325" s="0" t="s">
        <v>562</v>
      </c>
      <c r="G325" s="0" t="s">
        <v>1006</v>
      </c>
      <c r="H325" s="0" t="s">
        <v>553</v>
      </c>
      <c r="I325" s="0" t="s">
        <v>78</v>
      </c>
    </row>
    <row customHeight="1" ht="11.25">
      <c r="A326" s="0" t="s">
        <v>547</v>
      </c>
      <c r="B326" s="0" t="s">
        <v>174</v>
      </c>
      <c r="C326" s="0" t="s">
        <v>1535</v>
      </c>
      <c r="D326" s="0" t="s">
        <v>1536</v>
      </c>
      <c r="E326" s="0" t="s">
        <v>1537</v>
      </c>
      <c r="F326" s="0" t="s">
        <v>575</v>
      </c>
      <c r="G326" s="0" t="s">
        <v>553</v>
      </c>
      <c r="H326" s="0" t="s">
        <v>553</v>
      </c>
      <c r="I326" s="0" t="s">
        <v>78</v>
      </c>
    </row>
    <row customHeight="1" ht="11.25">
      <c r="A327" s="0" t="s">
        <v>547</v>
      </c>
      <c r="B327" s="0" t="s">
        <v>174</v>
      </c>
      <c r="C327" s="0" t="s">
        <v>1007</v>
      </c>
      <c r="D327" s="0" t="s">
        <v>1008</v>
      </c>
      <c r="E327" s="0" t="s">
        <v>1009</v>
      </c>
      <c r="F327" s="0" t="s">
        <v>571</v>
      </c>
      <c r="G327" s="0" t="s">
        <v>553</v>
      </c>
      <c r="H327" s="0" t="s">
        <v>553</v>
      </c>
      <c r="I327" s="0" t="s">
        <v>78</v>
      </c>
    </row>
    <row customHeight="1" ht="11.25">
      <c r="A328" s="0" t="s">
        <v>547</v>
      </c>
      <c r="B328" s="0" t="s">
        <v>174</v>
      </c>
      <c r="C328" s="0" t="s">
        <v>1538</v>
      </c>
      <c r="D328" s="0" t="s">
        <v>1539</v>
      </c>
      <c r="E328" s="0" t="s">
        <v>1540</v>
      </c>
      <c r="F328" s="0" t="s">
        <v>670</v>
      </c>
      <c r="G328" s="0" t="s">
        <v>1541</v>
      </c>
      <c r="H328" s="0" t="s">
        <v>553</v>
      </c>
      <c r="I328" s="0" t="s">
        <v>78</v>
      </c>
    </row>
    <row customHeight="1" ht="11.25">
      <c r="A329" s="0" t="s">
        <v>547</v>
      </c>
      <c r="B329" s="0" t="s">
        <v>174</v>
      </c>
      <c r="C329" s="0" t="s">
        <v>1542</v>
      </c>
      <c r="D329" s="0" t="s">
        <v>1543</v>
      </c>
      <c r="E329" s="0" t="s">
        <v>1544</v>
      </c>
      <c r="F329" s="0" t="s">
        <v>755</v>
      </c>
      <c r="G329" s="0" t="s">
        <v>553</v>
      </c>
      <c r="H329" s="0" t="s">
        <v>553</v>
      </c>
      <c r="I329" s="0" t="s">
        <v>78</v>
      </c>
    </row>
    <row customHeight="1" ht="11.25">
      <c r="A330" s="0" t="s">
        <v>547</v>
      </c>
      <c r="B330" s="0" t="s">
        <v>174</v>
      </c>
      <c r="C330" s="0" t="s">
        <v>1545</v>
      </c>
      <c r="D330" s="0" t="s">
        <v>1546</v>
      </c>
      <c r="E330" s="0" t="s">
        <v>1547</v>
      </c>
      <c r="F330" s="0" t="s">
        <v>595</v>
      </c>
      <c r="G330" s="0" t="s">
        <v>553</v>
      </c>
      <c r="H330" s="0" t="s">
        <v>553</v>
      </c>
      <c r="I330" s="0" t="s">
        <v>78</v>
      </c>
    </row>
    <row customHeight="1" ht="11.25">
      <c r="A331" s="0" t="s">
        <v>547</v>
      </c>
      <c r="B331" s="0" t="s">
        <v>174</v>
      </c>
      <c r="C331" s="0" t="s">
        <v>1548</v>
      </c>
      <c r="D331" s="0" t="s">
        <v>1549</v>
      </c>
      <c r="E331" s="0" t="s">
        <v>1550</v>
      </c>
      <c r="F331" s="0" t="s">
        <v>755</v>
      </c>
      <c r="G331" s="0" t="s">
        <v>553</v>
      </c>
      <c r="H331" s="0" t="s">
        <v>553</v>
      </c>
      <c r="I331" s="0" t="s">
        <v>78</v>
      </c>
    </row>
    <row customHeight="1" ht="11.25">
      <c r="A332" s="0" t="s">
        <v>547</v>
      </c>
      <c r="B332" s="0" t="s">
        <v>174</v>
      </c>
      <c r="C332" s="0" t="s">
        <v>1026</v>
      </c>
      <c r="D332" s="0" t="s">
        <v>1027</v>
      </c>
      <c r="E332" s="0" t="s">
        <v>1028</v>
      </c>
      <c r="F332" s="0" t="s">
        <v>571</v>
      </c>
      <c r="G332" s="0" t="s">
        <v>553</v>
      </c>
      <c r="H332" s="0" t="s">
        <v>553</v>
      </c>
      <c r="I332" s="0" t="s">
        <v>78</v>
      </c>
    </row>
    <row customHeight="1" ht="11.25">
      <c r="A333" s="0" t="s">
        <v>547</v>
      </c>
      <c r="B333" s="0" t="s">
        <v>174</v>
      </c>
      <c r="C333" s="0" t="s">
        <v>1551</v>
      </c>
      <c r="D333" s="0" t="s">
        <v>1552</v>
      </c>
      <c r="E333" s="0" t="s">
        <v>1553</v>
      </c>
      <c r="F333" s="0" t="s">
        <v>755</v>
      </c>
      <c r="G333" s="0" t="s">
        <v>1554</v>
      </c>
      <c r="H333" s="0" t="s">
        <v>553</v>
      </c>
      <c r="I333" s="0" t="s">
        <v>78</v>
      </c>
    </row>
    <row customHeight="1" ht="11.25">
      <c r="A334" s="0" t="s">
        <v>547</v>
      </c>
      <c r="B334" s="0" t="s">
        <v>174</v>
      </c>
      <c r="C334" s="0" t="s">
        <v>1555</v>
      </c>
      <c r="D334" s="0" t="s">
        <v>1556</v>
      </c>
      <c r="E334" s="0" t="s">
        <v>1557</v>
      </c>
      <c r="F334" s="0" t="s">
        <v>595</v>
      </c>
      <c r="G334" s="0" t="s">
        <v>553</v>
      </c>
      <c r="H334" s="0" t="s">
        <v>553</v>
      </c>
      <c r="I334" s="0" t="s">
        <v>78</v>
      </c>
    </row>
    <row customHeight="1" ht="11.25">
      <c r="A335" s="0" t="s">
        <v>547</v>
      </c>
      <c r="B335" s="0" t="s">
        <v>174</v>
      </c>
      <c r="C335" s="0" t="s">
        <v>1558</v>
      </c>
      <c r="D335" s="0" t="s">
        <v>1559</v>
      </c>
      <c r="E335" s="0" t="s">
        <v>1560</v>
      </c>
      <c r="F335" s="0" t="s">
        <v>595</v>
      </c>
      <c r="G335" s="0" t="s">
        <v>1561</v>
      </c>
      <c r="H335" s="0" t="s">
        <v>553</v>
      </c>
      <c r="I335" s="0" t="s">
        <v>78</v>
      </c>
    </row>
    <row customHeight="1" ht="11.25">
      <c r="A336" s="0" t="s">
        <v>547</v>
      </c>
      <c r="B336" s="0" t="s">
        <v>174</v>
      </c>
      <c r="C336" s="0" t="s">
        <v>1562</v>
      </c>
      <c r="D336" s="0" t="s">
        <v>1563</v>
      </c>
      <c r="E336" s="0" t="s">
        <v>1564</v>
      </c>
      <c r="F336" s="0" t="s">
        <v>819</v>
      </c>
      <c r="G336" s="0" t="s">
        <v>553</v>
      </c>
      <c r="H336" s="0" t="s">
        <v>553</v>
      </c>
      <c r="I336" s="0" t="s">
        <v>78</v>
      </c>
    </row>
    <row customHeight="1" ht="11.25">
      <c r="A337" s="0" t="s">
        <v>547</v>
      </c>
      <c r="B337" s="0" t="s">
        <v>174</v>
      </c>
      <c r="C337" s="0" t="s">
        <v>1565</v>
      </c>
      <c r="D337" s="0" t="s">
        <v>1566</v>
      </c>
      <c r="E337" s="0" t="s">
        <v>1567</v>
      </c>
      <c r="F337" s="0" t="s">
        <v>872</v>
      </c>
      <c r="G337" s="0" t="s">
        <v>1568</v>
      </c>
      <c r="H337" s="0" t="s">
        <v>553</v>
      </c>
      <c r="I337" s="0" t="s">
        <v>78</v>
      </c>
    </row>
    <row customHeight="1" ht="11.25">
      <c r="A338" s="0" t="s">
        <v>547</v>
      </c>
      <c r="B338" s="0" t="s">
        <v>174</v>
      </c>
      <c r="C338" s="0" t="s">
        <v>1057</v>
      </c>
      <c r="D338" s="0" t="s">
        <v>1058</v>
      </c>
      <c r="E338" s="0" t="s">
        <v>1059</v>
      </c>
      <c r="F338" s="0" t="s">
        <v>1060</v>
      </c>
      <c r="G338" s="0" t="s">
        <v>553</v>
      </c>
      <c r="H338" s="0" t="s">
        <v>553</v>
      </c>
      <c r="I338" s="0" t="s">
        <v>78</v>
      </c>
    </row>
    <row customHeight="1" ht="11.25">
      <c r="A339" s="0" t="s">
        <v>547</v>
      </c>
      <c r="B339" s="0" t="s">
        <v>174</v>
      </c>
      <c r="C339" s="0" t="s">
        <v>1061</v>
      </c>
      <c r="D339" s="0" t="s">
        <v>1062</v>
      </c>
      <c r="E339" s="0" t="s">
        <v>1063</v>
      </c>
      <c r="F339" s="0" t="s">
        <v>571</v>
      </c>
      <c r="G339" s="0" t="s">
        <v>553</v>
      </c>
      <c r="H339" s="0" t="s">
        <v>553</v>
      </c>
      <c r="I339" s="0" t="s">
        <v>78</v>
      </c>
    </row>
    <row customHeight="1" ht="11.25">
      <c r="A340" s="0" t="s">
        <v>547</v>
      </c>
      <c r="B340" s="0" t="s">
        <v>174</v>
      </c>
      <c r="C340" s="0" t="s">
        <v>1569</v>
      </c>
      <c r="D340" s="0" t="s">
        <v>1570</v>
      </c>
      <c r="E340" s="0" t="s">
        <v>1571</v>
      </c>
      <c r="F340" s="0" t="s">
        <v>562</v>
      </c>
      <c r="G340" s="0" t="s">
        <v>1572</v>
      </c>
      <c r="H340" s="0" t="s">
        <v>553</v>
      </c>
      <c r="I340" s="0" t="s">
        <v>78</v>
      </c>
    </row>
    <row customHeight="1" ht="11.25">
      <c r="A341" s="0" t="s">
        <v>547</v>
      </c>
      <c r="B341" s="0" t="s">
        <v>174</v>
      </c>
      <c r="C341" s="0" t="s">
        <v>1064</v>
      </c>
      <c r="D341" s="0" t="s">
        <v>1065</v>
      </c>
      <c r="E341" s="0" t="s">
        <v>1066</v>
      </c>
      <c r="F341" s="0" t="s">
        <v>819</v>
      </c>
      <c r="G341" s="0" t="s">
        <v>1067</v>
      </c>
      <c r="H341" s="0" t="s">
        <v>553</v>
      </c>
      <c r="I341" s="0" t="s">
        <v>78</v>
      </c>
    </row>
    <row customHeight="1" ht="11.25">
      <c r="A342" s="0" t="s">
        <v>547</v>
      </c>
      <c r="B342" s="0" t="s">
        <v>174</v>
      </c>
      <c r="C342" s="0" t="s">
        <v>1071</v>
      </c>
      <c r="D342" s="0" t="s">
        <v>1072</v>
      </c>
      <c r="E342" s="0" t="s">
        <v>1073</v>
      </c>
      <c r="F342" s="0" t="s">
        <v>583</v>
      </c>
      <c r="G342" s="0" t="s">
        <v>1074</v>
      </c>
      <c r="H342" s="0" t="s">
        <v>553</v>
      </c>
      <c r="I342" s="0" t="s">
        <v>78</v>
      </c>
    </row>
    <row customHeight="1" ht="11.25">
      <c r="A343" s="0" t="s">
        <v>547</v>
      </c>
      <c r="B343" s="0" t="s">
        <v>174</v>
      </c>
      <c r="C343" s="0" t="s">
        <v>1075</v>
      </c>
      <c r="D343" s="0" t="s">
        <v>1072</v>
      </c>
      <c r="E343" s="0" t="s">
        <v>1076</v>
      </c>
      <c r="F343" s="0" t="s">
        <v>877</v>
      </c>
      <c r="G343" s="0" t="s">
        <v>553</v>
      </c>
      <c r="H343" s="0" t="s">
        <v>553</v>
      </c>
      <c r="I343" s="0" t="s">
        <v>78</v>
      </c>
    </row>
    <row customHeight="1" ht="11.25">
      <c r="A344" s="0" t="s">
        <v>547</v>
      </c>
      <c r="B344" s="0" t="s">
        <v>174</v>
      </c>
      <c r="C344" s="0" t="s">
        <v>1573</v>
      </c>
      <c r="D344" s="0" t="s">
        <v>1574</v>
      </c>
      <c r="E344" s="0" t="s">
        <v>1575</v>
      </c>
      <c r="F344" s="0" t="s">
        <v>755</v>
      </c>
      <c r="G344" s="0" t="s">
        <v>553</v>
      </c>
      <c r="H344" s="0" t="s">
        <v>553</v>
      </c>
      <c r="I344" s="0" t="s">
        <v>78</v>
      </c>
    </row>
    <row customHeight="1" ht="11.25">
      <c r="A345" s="0" t="s">
        <v>547</v>
      </c>
      <c r="B345" s="0" t="s">
        <v>174</v>
      </c>
      <c r="C345" s="0" t="s">
        <v>1576</v>
      </c>
      <c r="D345" s="0" t="s">
        <v>1577</v>
      </c>
      <c r="E345" s="0" t="s">
        <v>1578</v>
      </c>
      <c r="F345" s="0" t="s">
        <v>637</v>
      </c>
      <c r="G345" s="0" t="s">
        <v>553</v>
      </c>
      <c r="H345" s="0" t="s">
        <v>553</v>
      </c>
      <c r="I345" s="0" t="s">
        <v>78</v>
      </c>
    </row>
    <row customHeight="1" ht="11.25">
      <c r="A346" s="0" t="s">
        <v>547</v>
      </c>
      <c r="B346" s="0" t="s">
        <v>174</v>
      </c>
      <c r="C346" s="0" t="s">
        <v>1579</v>
      </c>
      <c r="D346" s="0" t="s">
        <v>1580</v>
      </c>
      <c r="E346" s="0" t="s">
        <v>1581</v>
      </c>
      <c r="F346" s="0" t="s">
        <v>755</v>
      </c>
      <c r="G346" s="0" t="s">
        <v>1582</v>
      </c>
      <c r="H346" s="0" t="s">
        <v>553</v>
      </c>
      <c r="I346" s="0" t="s">
        <v>78</v>
      </c>
    </row>
    <row customHeight="1" ht="11.25">
      <c r="A347" s="0" t="s">
        <v>547</v>
      </c>
      <c r="B347" s="0" t="s">
        <v>174</v>
      </c>
      <c r="C347" s="0" t="s">
        <v>1583</v>
      </c>
      <c r="D347" s="0" t="s">
        <v>1584</v>
      </c>
      <c r="E347" s="0" t="s">
        <v>1585</v>
      </c>
      <c r="F347" s="0" t="s">
        <v>872</v>
      </c>
      <c r="G347" s="0" t="s">
        <v>1586</v>
      </c>
      <c r="H347" s="0" t="s">
        <v>553</v>
      </c>
      <c r="I347" s="0" t="s">
        <v>78</v>
      </c>
    </row>
    <row customHeight="1" ht="11.25">
      <c r="A348" s="0" t="s">
        <v>547</v>
      </c>
      <c r="B348" s="0" t="s">
        <v>174</v>
      </c>
      <c r="C348" s="0" t="s">
        <v>1587</v>
      </c>
      <c r="D348" s="0" t="s">
        <v>1588</v>
      </c>
      <c r="E348" s="0" t="s">
        <v>1589</v>
      </c>
      <c r="F348" s="0" t="s">
        <v>755</v>
      </c>
      <c r="G348" s="0" t="s">
        <v>553</v>
      </c>
      <c r="H348" s="0" t="s">
        <v>553</v>
      </c>
      <c r="I348" s="0" t="s">
        <v>78</v>
      </c>
    </row>
    <row customHeight="1" ht="11.25">
      <c r="A349" s="0" t="s">
        <v>547</v>
      </c>
      <c r="B349" s="0" t="s">
        <v>174</v>
      </c>
      <c r="C349" s="0" t="s">
        <v>1590</v>
      </c>
      <c r="D349" s="0" t="s">
        <v>1591</v>
      </c>
      <c r="E349" s="0" t="s">
        <v>1592</v>
      </c>
      <c r="F349" s="0" t="s">
        <v>755</v>
      </c>
      <c r="G349" s="0" t="s">
        <v>1593</v>
      </c>
      <c r="H349" s="0" t="s">
        <v>553</v>
      </c>
      <c r="I349" s="0" t="s">
        <v>78</v>
      </c>
    </row>
    <row customHeight="1" ht="11.25">
      <c r="A350" s="0" t="s">
        <v>547</v>
      </c>
      <c r="B350" s="0" t="s">
        <v>174</v>
      </c>
      <c r="C350" s="0" t="s">
        <v>1594</v>
      </c>
      <c r="D350" s="0" t="s">
        <v>1595</v>
      </c>
      <c r="E350" s="0" t="s">
        <v>1596</v>
      </c>
      <c r="F350" s="0" t="s">
        <v>847</v>
      </c>
      <c r="G350" s="0" t="s">
        <v>553</v>
      </c>
      <c r="H350" s="0" t="s">
        <v>553</v>
      </c>
      <c r="I350" s="0" t="s">
        <v>78</v>
      </c>
    </row>
    <row customHeight="1" ht="11.25">
      <c r="A351" s="0" t="s">
        <v>547</v>
      </c>
      <c r="B351" s="0" t="s">
        <v>174</v>
      </c>
      <c r="C351" s="0" t="s">
        <v>1162</v>
      </c>
      <c r="D351" s="0" t="s">
        <v>1163</v>
      </c>
      <c r="E351" s="0" t="s">
        <v>1164</v>
      </c>
      <c r="F351" s="0" t="s">
        <v>1165</v>
      </c>
      <c r="G351" s="0" t="s">
        <v>1166</v>
      </c>
      <c r="H351" s="0" t="s">
        <v>553</v>
      </c>
      <c r="I351" s="0" t="s">
        <v>78</v>
      </c>
    </row>
    <row customHeight="1" ht="11.25">
      <c r="A352" s="0" t="s">
        <v>547</v>
      </c>
      <c r="B352" s="0" t="s">
        <v>174</v>
      </c>
      <c r="C352" s="0" t="s">
        <v>1597</v>
      </c>
      <c r="D352" s="0" t="s">
        <v>1598</v>
      </c>
      <c r="E352" s="0" t="s">
        <v>1599</v>
      </c>
      <c r="F352" s="0" t="s">
        <v>595</v>
      </c>
      <c r="G352" s="0" t="s">
        <v>1600</v>
      </c>
      <c r="H352" s="0" t="s">
        <v>553</v>
      </c>
      <c r="I352" s="0" t="s">
        <v>78</v>
      </c>
    </row>
    <row customHeight="1" ht="11.25">
      <c r="A353" s="0" t="s">
        <v>547</v>
      </c>
      <c r="B353" s="0" t="s">
        <v>174</v>
      </c>
      <c r="C353" s="0" t="s">
        <v>1190</v>
      </c>
      <c r="D353" s="0" t="s">
        <v>1191</v>
      </c>
      <c r="E353" s="0" t="s">
        <v>1192</v>
      </c>
      <c r="F353" s="0" t="s">
        <v>595</v>
      </c>
      <c r="G353" s="0" t="s">
        <v>1193</v>
      </c>
      <c r="H353" s="0" t="s">
        <v>553</v>
      </c>
      <c r="I353" s="0" t="s">
        <v>78</v>
      </c>
    </row>
    <row customHeight="1" ht="11.25">
      <c r="A354" s="0" t="s">
        <v>547</v>
      </c>
      <c r="B354" s="0" t="s">
        <v>174</v>
      </c>
      <c r="C354" s="0" t="s">
        <v>1601</v>
      </c>
      <c r="D354" s="0" t="s">
        <v>1602</v>
      </c>
      <c r="E354" s="0" t="s">
        <v>1603</v>
      </c>
      <c r="F354" s="0" t="s">
        <v>595</v>
      </c>
      <c r="G354" s="0" t="s">
        <v>553</v>
      </c>
      <c r="H354" s="0" t="s">
        <v>553</v>
      </c>
      <c r="I354" s="0" t="s">
        <v>78</v>
      </c>
    </row>
    <row customHeight="1" ht="11.25">
      <c r="A355" s="0" t="s">
        <v>547</v>
      </c>
      <c r="B355" s="0" t="s">
        <v>174</v>
      </c>
      <c r="C355" s="0" t="s">
        <v>1207</v>
      </c>
      <c r="D355" s="0" t="s">
        <v>1208</v>
      </c>
      <c r="E355" s="0" t="s">
        <v>1209</v>
      </c>
      <c r="F355" s="0" t="s">
        <v>562</v>
      </c>
      <c r="G355" s="0" t="s">
        <v>721</v>
      </c>
      <c r="H355" s="0" t="s">
        <v>553</v>
      </c>
      <c r="I355" s="0" t="s">
        <v>78</v>
      </c>
    </row>
    <row customHeight="1" ht="11.25">
      <c r="A356" s="0" t="s">
        <v>547</v>
      </c>
      <c r="B356" s="0" t="s">
        <v>174</v>
      </c>
      <c r="C356" s="0" t="s">
        <v>1214</v>
      </c>
      <c r="D356" s="0" t="s">
        <v>1215</v>
      </c>
      <c r="E356" s="0" t="s">
        <v>1216</v>
      </c>
      <c r="F356" s="0" t="s">
        <v>793</v>
      </c>
      <c r="G356" s="0" t="s">
        <v>1217</v>
      </c>
      <c r="H356" s="0" t="s">
        <v>553</v>
      </c>
      <c r="I356" s="0" t="s">
        <v>78</v>
      </c>
    </row>
    <row customHeight="1" ht="11.25">
      <c r="A357" s="0" t="s">
        <v>547</v>
      </c>
      <c r="B357" s="0" t="s">
        <v>174</v>
      </c>
      <c r="C357" s="0" t="s">
        <v>1604</v>
      </c>
      <c r="D357" s="0" t="s">
        <v>1605</v>
      </c>
      <c r="E357" s="0" t="s">
        <v>1606</v>
      </c>
      <c r="F357" s="0" t="s">
        <v>595</v>
      </c>
      <c r="G357" s="0" t="s">
        <v>1607</v>
      </c>
      <c r="H357" s="0" t="s">
        <v>553</v>
      </c>
      <c r="I357" s="0" t="s">
        <v>78</v>
      </c>
    </row>
    <row customHeight="1" ht="11.25">
      <c r="A358" s="0" t="s">
        <v>547</v>
      </c>
      <c r="B358" s="0" t="s">
        <v>174</v>
      </c>
      <c r="C358" s="0" t="s">
        <v>1218</v>
      </c>
      <c r="D358" s="0" t="s">
        <v>1219</v>
      </c>
      <c r="E358" s="0" t="s">
        <v>1220</v>
      </c>
      <c r="F358" s="0" t="s">
        <v>1165</v>
      </c>
      <c r="G358" s="0" t="s">
        <v>553</v>
      </c>
      <c r="H358" s="0" t="s">
        <v>553</v>
      </c>
      <c r="I358" s="0" t="s">
        <v>78</v>
      </c>
    </row>
    <row customHeight="1" ht="11.25">
      <c r="A359" s="0" t="s">
        <v>547</v>
      </c>
      <c r="B359" s="0" t="s">
        <v>174</v>
      </c>
      <c r="C359" s="0" t="s">
        <v>1608</v>
      </c>
      <c r="D359" s="0" t="s">
        <v>1609</v>
      </c>
      <c r="E359" s="0" t="s">
        <v>1610</v>
      </c>
      <c r="F359" s="0" t="s">
        <v>1611</v>
      </c>
      <c r="G359" s="0" t="s">
        <v>1612</v>
      </c>
      <c r="H359" s="0" t="s">
        <v>553</v>
      </c>
      <c r="I359" s="0" t="s">
        <v>78</v>
      </c>
    </row>
    <row customHeight="1" ht="11.25">
      <c r="A360" s="0" t="s">
        <v>547</v>
      </c>
      <c r="B360" s="0" t="s">
        <v>174</v>
      </c>
      <c r="C360" s="0" t="s">
        <v>1252</v>
      </c>
      <c r="D360" s="0" t="s">
        <v>1253</v>
      </c>
      <c r="E360" s="0" t="s">
        <v>1254</v>
      </c>
      <c r="F360" s="0" t="s">
        <v>595</v>
      </c>
      <c r="G360" s="0" t="s">
        <v>679</v>
      </c>
      <c r="H360" s="0" t="s">
        <v>553</v>
      </c>
      <c r="I360" s="0" t="s">
        <v>78</v>
      </c>
    </row>
    <row customHeight="1" ht="11.25">
      <c r="A361" s="0" t="s">
        <v>547</v>
      </c>
      <c r="B361" s="0" t="s">
        <v>174</v>
      </c>
      <c r="C361" s="0" t="s">
        <v>1613</v>
      </c>
      <c r="D361" s="0" t="s">
        <v>1614</v>
      </c>
      <c r="E361" s="0" t="s">
        <v>1615</v>
      </c>
      <c r="F361" s="0" t="s">
        <v>595</v>
      </c>
      <c r="G361" s="0" t="s">
        <v>1616</v>
      </c>
      <c r="H361" s="0" t="s">
        <v>553</v>
      </c>
      <c r="I361" s="0" t="s">
        <v>78</v>
      </c>
    </row>
    <row customHeight="1" ht="11.25">
      <c r="A362" s="0" t="s">
        <v>547</v>
      </c>
      <c r="B362" s="0" t="s">
        <v>174</v>
      </c>
      <c r="C362" s="0" t="s">
        <v>1617</v>
      </c>
      <c r="D362" s="0" t="s">
        <v>1618</v>
      </c>
      <c r="E362" s="0" t="s">
        <v>1619</v>
      </c>
      <c r="F362" s="0" t="s">
        <v>824</v>
      </c>
      <c r="G362" s="0" t="s">
        <v>553</v>
      </c>
      <c r="H362" s="0" t="s">
        <v>553</v>
      </c>
      <c r="I362" s="0" t="s">
        <v>78</v>
      </c>
    </row>
    <row customHeight="1" ht="11.25">
      <c r="A363" s="0" t="s">
        <v>547</v>
      </c>
      <c r="B363" s="0" t="s">
        <v>174</v>
      </c>
      <c r="C363" s="0" t="s">
        <v>1620</v>
      </c>
      <c r="D363" s="0" t="s">
        <v>1621</v>
      </c>
      <c r="E363" s="0" t="s">
        <v>1622</v>
      </c>
      <c r="F363" s="0" t="s">
        <v>797</v>
      </c>
      <c r="G363" s="0" t="s">
        <v>553</v>
      </c>
      <c r="H363" s="0" t="s">
        <v>553</v>
      </c>
      <c r="I363" s="0" t="s">
        <v>78</v>
      </c>
    </row>
    <row customHeight="1" ht="11.25">
      <c r="A364" s="0" t="s">
        <v>547</v>
      </c>
      <c r="B364" s="0" t="s">
        <v>174</v>
      </c>
      <c r="C364" s="0" t="s">
        <v>1623</v>
      </c>
      <c r="D364" s="0" t="s">
        <v>1624</v>
      </c>
      <c r="E364" s="0" t="s">
        <v>1625</v>
      </c>
      <c r="F364" s="0" t="s">
        <v>824</v>
      </c>
      <c r="G364" s="0" t="s">
        <v>553</v>
      </c>
      <c r="H364" s="0" t="s">
        <v>553</v>
      </c>
      <c r="I364" s="0" t="s">
        <v>78</v>
      </c>
    </row>
    <row customHeight="1" ht="11.25">
      <c r="A365" s="0" t="s">
        <v>547</v>
      </c>
      <c r="B365" s="0" t="s">
        <v>174</v>
      </c>
      <c r="C365" s="0" t="s">
        <v>1626</v>
      </c>
      <c r="D365" s="0" t="s">
        <v>1627</v>
      </c>
      <c r="E365" s="0" t="s">
        <v>1628</v>
      </c>
      <c r="F365" s="0" t="s">
        <v>824</v>
      </c>
      <c r="G365" s="0" t="s">
        <v>553</v>
      </c>
      <c r="H365" s="0" t="s">
        <v>553</v>
      </c>
      <c r="I365" s="0" t="s">
        <v>78</v>
      </c>
    </row>
    <row customHeight="1" ht="11.25">
      <c r="A366" s="0" t="s">
        <v>547</v>
      </c>
      <c r="B366" s="0" t="s">
        <v>174</v>
      </c>
      <c r="C366" s="0" t="s">
        <v>1629</v>
      </c>
      <c r="D366" s="0" t="s">
        <v>1630</v>
      </c>
      <c r="E366" s="0" t="s">
        <v>1631</v>
      </c>
      <c r="F366" s="0" t="s">
        <v>783</v>
      </c>
      <c r="G366" s="0" t="s">
        <v>553</v>
      </c>
      <c r="H366" s="0" t="s">
        <v>553</v>
      </c>
      <c r="I366" s="0" t="s">
        <v>78</v>
      </c>
    </row>
    <row customHeight="1" ht="11.25">
      <c r="A367" s="0" t="s">
        <v>547</v>
      </c>
      <c r="B367" s="0" t="s">
        <v>174</v>
      </c>
      <c r="C367" s="0" t="s">
        <v>1632</v>
      </c>
      <c r="D367" s="0" t="s">
        <v>1633</v>
      </c>
      <c r="E367" s="0" t="s">
        <v>1634</v>
      </c>
      <c r="F367" s="0" t="s">
        <v>917</v>
      </c>
      <c r="G367" s="0" t="s">
        <v>553</v>
      </c>
      <c r="H367" s="0" t="s">
        <v>553</v>
      </c>
      <c r="I367" s="0" t="s">
        <v>78</v>
      </c>
    </row>
    <row customHeight="1" ht="11.25">
      <c r="A368" s="0" t="s">
        <v>547</v>
      </c>
      <c r="B368" s="0" t="s">
        <v>174</v>
      </c>
      <c r="C368" s="0" t="s">
        <v>1269</v>
      </c>
      <c r="D368" s="0" t="s">
        <v>1270</v>
      </c>
      <c r="E368" s="0" t="s">
        <v>1271</v>
      </c>
      <c r="F368" s="0" t="s">
        <v>1272</v>
      </c>
      <c r="G368" s="0" t="s">
        <v>553</v>
      </c>
      <c r="H368" s="0" t="s">
        <v>553</v>
      </c>
      <c r="I368" s="0" t="s">
        <v>78</v>
      </c>
    </row>
    <row customHeight="1" ht="11.25">
      <c r="A369" s="0" t="s">
        <v>547</v>
      </c>
      <c r="B369" s="0" t="s">
        <v>174</v>
      </c>
      <c r="C369" s="0" t="s">
        <v>1282</v>
      </c>
      <c r="D369" s="0" t="s">
        <v>1283</v>
      </c>
      <c r="E369" s="0" t="s">
        <v>1284</v>
      </c>
      <c r="F369" s="0" t="s">
        <v>583</v>
      </c>
      <c r="G369" s="0" t="s">
        <v>553</v>
      </c>
      <c r="H369" s="0" t="s">
        <v>553</v>
      </c>
      <c r="I369" s="0" t="s">
        <v>27</v>
      </c>
    </row>
    <row customHeight="1" ht="11.25">
      <c r="A370" s="0" t="s">
        <v>547</v>
      </c>
      <c r="B370" s="0" t="s">
        <v>174</v>
      </c>
      <c r="C370" s="0" t="s">
        <v>559</v>
      </c>
      <c r="D370" s="0" t="s">
        <v>560</v>
      </c>
      <c r="E370" s="0" t="s">
        <v>561</v>
      </c>
      <c r="F370" s="0" t="s">
        <v>562</v>
      </c>
      <c r="G370" s="0" t="s">
        <v>553</v>
      </c>
      <c r="H370" s="0" t="s">
        <v>553</v>
      </c>
      <c r="I370" s="0" t="s">
        <v>27</v>
      </c>
    </row>
    <row customHeight="1" ht="11.25">
      <c r="A371" s="0" t="s">
        <v>547</v>
      </c>
      <c r="B371" s="0" t="s">
        <v>174</v>
      </c>
      <c r="C371" s="0" t="s">
        <v>1289</v>
      </c>
      <c r="D371" s="0" t="s">
        <v>1290</v>
      </c>
      <c r="E371" s="0" t="s">
        <v>1291</v>
      </c>
      <c r="F371" s="0" t="s">
        <v>1292</v>
      </c>
      <c r="G371" s="0" t="s">
        <v>1293</v>
      </c>
      <c r="H371" s="0" t="s">
        <v>553</v>
      </c>
      <c r="I371" s="0" t="s">
        <v>27</v>
      </c>
    </row>
    <row customHeight="1" ht="11.25">
      <c r="A372" s="0" t="s">
        <v>547</v>
      </c>
      <c r="B372" s="0" t="s">
        <v>174</v>
      </c>
      <c r="C372" s="0" t="s">
        <v>1294</v>
      </c>
      <c r="D372" s="0" t="s">
        <v>1295</v>
      </c>
      <c r="E372" s="0" t="s">
        <v>1296</v>
      </c>
      <c r="F372" s="0" t="s">
        <v>583</v>
      </c>
      <c r="G372" s="0" t="s">
        <v>1297</v>
      </c>
      <c r="H372" s="0" t="s">
        <v>553</v>
      </c>
      <c r="I372" s="0" t="s">
        <v>27</v>
      </c>
    </row>
    <row customHeight="1" ht="11.25">
      <c r="A373" s="0" t="s">
        <v>547</v>
      </c>
      <c r="B373" s="0" t="s">
        <v>174</v>
      </c>
      <c r="C373" s="0" t="s">
        <v>1298</v>
      </c>
      <c r="D373" s="0" t="s">
        <v>1299</v>
      </c>
      <c r="E373" s="0" t="s">
        <v>1300</v>
      </c>
      <c r="F373" s="0" t="s">
        <v>1013</v>
      </c>
      <c r="G373" s="0" t="s">
        <v>553</v>
      </c>
      <c r="H373" s="0" t="s">
        <v>553</v>
      </c>
      <c r="I373" s="0" t="s">
        <v>27</v>
      </c>
    </row>
    <row customHeight="1" ht="11.25">
      <c r="A374" s="0" t="s">
        <v>547</v>
      </c>
      <c r="B374" s="0" t="s">
        <v>174</v>
      </c>
      <c r="C374" s="0" t="s">
        <v>584</v>
      </c>
      <c r="D374" s="0" t="s">
        <v>585</v>
      </c>
      <c r="E374" s="0" t="s">
        <v>586</v>
      </c>
      <c r="F374" s="0" t="s">
        <v>587</v>
      </c>
      <c r="G374" s="0" t="s">
        <v>588</v>
      </c>
      <c r="H374" s="0" t="s">
        <v>553</v>
      </c>
      <c r="I374" s="0" t="s">
        <v>27</v>
      </c>
    </row>
    <row customHeight="1" ht="11.25">
      <c r="A375" s="0" t="s">
        <v>547</v>
      </c>
      <c r="B375" s="0" t="s">
        <v>174</v>
      </c>
      <c r="C375" s="0" t="s">
        <v>589</v>
      </c>
      <c r="D375" s="0" t="s">
        <v>590</v>
      </c>
      <c r="E375" s="0" t="s">
        <v>591</v>
      </c>
      <c r="F375" s="0" t="s">
        <v>587</v>
      </c>
      <c r="G375" s="0" t="s">
        <v>553</v>
      </c>
      <c r="H375" s="0" t="s">
        <v>553</v>
      </c>
      <c r="I375" s="0" t="s">
        <v>27</v>
      </c>
    </row>
    <row customHeight="1" ht="11.25">
      <c r="A376" s="0" t="s">
        <v>547</v>
      </c>
      <c r="B376" s="0" t="s">
        <v>174</v>
      </c>
      <c r="C376" s="0" t="s">
        <v>600</v>
      </c>
      <c r="D376" s="0" t="s">
        <v>601</v>
      </c>
      <c r="E376" s="0" t="s">
        <v>602</v>
      </c>
      <c r="F376" s="0" t="s">
        <v>603</v>
      </c>
      <c r="G376" s="0" t="s">
        <v>604</v>
      </c>
      <c r="H376" s="0" t="s">
        <v>553</v>
      </c>
      <c r="I376" s="0" t="s">
        <v>27</v>
      </c>
    </row>
    <row customHeight="1" ht="11.25">
      <c r="A377" s="0" t="s">
        <v>547</v>
      </c>
      <c r="B377" s="0" t="s">
        <v>174</v>
      </c>
      <c r="C377" s="0" t="s">
        <v>1635</v>
      </c>
      <c r="D377" s="0" t="s">
        <v>1636</v>
      </c>
      <c r="E377" s="0" t="s">
        <v>1637</v>
      </c>
      <c r="F377" s="0" t="s">
        <v>595</v>
      </c>
      <c r="G377" s="0" t="s">
        <v>1638</v>
      </c>
      <c r="H377" s="0" t="s">
        <v>553</v>
      </c>
      <c r="I377" s="0" t="s">
        <v>27</v>
      </c>
    </row>
    <row customHeight="1" ht="11.25">
      <c r="A378" s="0" t="s">
        <v>547</v>
      </c>
      <c r="B378" s="0" t="s">
        <v>174</v>
      </c>
      <c r="C378" s="0" t="s">
        <v>608</v>
      </c>
      <c r="D378" s="0" t="s">
        <v>609</v>
      </c>
      <c r="E378" s="0" t="s">
        <v>610</v>
      </c>
      <c r="F378" s="0" t="s">
        <v>611</v>
      </c>
      <c r="G378" s="0" t="s">
        <v>553</v>
      </c>
      <c r="H378" s="0" t="s">
        <v>553</v>
      </c>
      <c r="I378" s="0" t="s">
        <v>27</v>
      </c>
    </row>
    <row customHeight="1" ht="11.25">
      <c r="A379" s="0" t="s">
        <v>547</v>
      </c>
      <c r="B379" s="0" t="s">
        <v>174</v>
      </c>
      <c r="C379" s="0" t="s">
        <v>612</v>
      </c>
      <c r="D379" s="0" t="s">
        <v>613</v>
      </c>
      <c r="E379" s="0" t="s">
        <v>614</v>
      </c>
      <c r="F379" s="0" t="s">
        <v>615</v>
      </c>
      <c r="G379" s="0" t="s">
        <v>553</v>
      </c>
      <c r="H379" s="0" t="s">
        <v>553</v>
      </c>
      <c r="I379" s="0" t="s">
        <v>27</v>
      </c>
    </row>
    <row customHeight="1" ht="11.25">
      <c r="A380" s="0" t="s">
        <v>547</v>
      </c>
      <c r="B380" s="0" t="s">
        <v>174</v>
      </c>
      <c r="C380" s="0" t="s">
        <v>652</v>
      </c>
      <c r="D380" s="0" t="s">
        <v>653</v>
      </c>
      <c r="E380" s="0" t="s">
        <v>654</v>
      </c>
      <c r="F380" s="0" t="s">
        <v>595</v>
      </c>
      <c r="G380" s="0" t="s">
        <v>655</v>
      </c>
      <c r="H380" s="0" t="s">
        <v>553</v>
      </c>
      <c r="I380" s="0" t="s">
        <v>27</v>
      </c>
    </row>
    <row customHeight="1" ht="11.25">
      <c r="A381" s="0" t="s">
        <v>547</v>
      </c>
      <c r="B381" s="0" t="s">
        <v>174</v>
      </c>
      <c r="C381" s="0" t="s">
        <v>656</v>
      </c>
      <c r="D381" s="0" t="s">
        <v>657</v>
      </c>
      <c r="E381" s="0" t="s">
        <v>658</v>
      </c>
      <c r="F381" s="0" t="s">
        <v>595</v>
      </c>
      <c r="G381" s="0" t="s">
        <v>553</v>
      </c>
      <c r="H381" s="0" t="s">
        <v>553</v>
      </c>
      <c r="I381" s="0" t="s">
        <v>27</v>
      </c>
    </row>
    <row customHeight="1" ht="11.25">
      <c r="A382" s="0" t="s">
        <v>547</v>
      </c>
      <c r="B382" s="0" t="s">
        <v>174</v>
      </c>
      <c r="C382" s="0" t="s">
        <v>1639</v>
      </c>
      <c r="D382" s="0" t="s">
        <v>1640</v>
      </c>
      <c r="E382" s="0" t="s">
        <v>1641</v>
      </c>
      <c r="F382" s="0" t="s">
        <v>1013</v>
      </c>
      <c r="G382" s="0" t="s">
        <v>1642</v>
      </c>
      <c r="H382" s="0" t="s">
        <v>553</v>
      </c>
      <c r="I382" s="0" t="s">
        <v>27</v>
      </c>
    </row>
    <row customHeight="1" ht="11.25">
      <c r="A383" s="0" t="s">
        <v>547</v>
      </c>
      <c r="B383" s="0" t="s">
        <v>174</v>
      </c>
      <c r="C383" s="0" t="s">
        <v>1643</v>
      </c>
      <c r="D383" s="0" t="s">
        <v>1644</v>
      </c>
      <c r="E383" s="0" t="s">
        <v>1645</v>
      </c>
      <c r="F383" s="0" t="s">
        <v>595</v>
      </c>
      <c r="G383" s="0" t="s">
        <v>553</v>
      </c>
      <c r="H383" s="0" t="s">
        <v>553</v>
      </c>
      <c r="I383" s="0" t="s">
        <v>27</v>
      </c>
    </row>
    <row customHeight="1" ht="11.25">
      <c r="A384" s="0" t="s">
        <v>547</v>
      </c>
      <c r="B384" s="0" t="s">
        <v>174</v>
      </c>
      <c r="C384" s="0" t="s">
        <v>680</v>
      </c>
      <c r="D384" s="0" t="s">
        <v>681</v>
      </c>
      <c r="E384" s="0" t="s">
        <v>682</v>
      </c>
      <c r="F384" s="0" t="s">
        <v>683</v>
      </c>
      <c r="G384" s="0" t="s">
        <v>684</v>
      </c>
      <c r="H384" s="0" t="s">
        <v>553</v>
      </c>
      <c r="I384" s="0" t="s">
        <v>27</v>
      </c>
    </row>
    <row customHeight="1" ht="11.25">
      <c r="A385" s="0" t="s">
        <v>547</v>
      </c>
      <c r="B385" s="0" t="s">
        <v>174</v>
      </c>
      <c r="C385" s="0" t="s">
        <v>696</v>
      </c>
      <c r="D385" s="0" t="s">
        <v>697</v>
      </c>
      <c r="E385" s="0" t="s">
        <v>698</v>
      </c>
      <c r="F385" s="0" t="s">
        <v>699</v>
      </c>
      <c r="G385" s="0" t="s">
        <v>700</v>
      </c>
      <c r="H385" s="0" t="s">
        <v>553</v>
      </c>
      <c r="I385" s="0" t="s">
        <v>27</v>
      </c>
    </row>
    <row customHeight="1" ht="11.25">
      <c r="A386" s="0" t="s">
        <v>547</v>
      </c>
      <c r="B386" s="0" t="s">
        <v>174</v>
      </c>
      <c r="C386" s="0" t="s">
        <v>1352</v>
      </c>
      <c r="D386" s="0" t="s">
        <v>1353</v>
      </c>
      <c r="E386" s="0" t="s">
        <v>1354</v>
      </c>
      <c r="F386" s="0" t="s">
        <v>595</v>
      </c>
      <c r="G386" s="0" t="s">
        <v>1355</v>
      </c>
      <c r="H386" s="0" t="s">
        <v>553</v>
      </c>
      <c r="I386" s="0" t="s">
        <v>27</v>
      </c>
    </row>
    <row customHeight="1" ht="11.25">
      <c r="A387" s="0" t="s">
        <v>547</v>
      </c>
      <c r="B387" s="0" t="s">
        <v>174</v>
      </c>
      <c r="C387" s="0" t="s">
        <v>1356</v>
      </c>
      <c r="D387" s="0" t="s">
        <v>1353</v>
      </c>
      <c r="E387" s="0" t="s">
        <v>1357</v>
      </c>
      <c r="F387" s="0" t="s">
        <v>595</v>
      </c>
      <c r="G387" s="0" t="s">
        <v>1358</v>
      </c>
      <c r="H387" s="0" t="s">
        <v>553</v>
      </c>
      <c r="I387" s="0" t="s">
        <v>27</v>
      </c>
    </row>
    <row customHeight="1" ht="11.25">
      <c r="A388" s="0" t="s">
        <v>547</v>
      </c>
      <c r="B388" s="0" t="s">
        <v>174</v>
      </c>
      <c r="C388" s="0" t="s">
        <v>1646</v>
      </c>
      <c r="D388" s="0" t="s">
        <v>1647</v>
      </c>
      <c r="E388" s="0" t="s">
        <v>1648</v>
      </c>
      <c r="F388" s="0" t="s">
        <v>811</v>
      </c>
      <c r="G388" s="0" t="s">
        <v>1649</v>
      </c>
      <c r="H388" s="0" t="s">
        <v>553</v>
      </c>
      <c r="I388" s="0" t="s">
        <v>27</v>
      </c>
    </row>
    <row customHeight="1" ht="11.25">
      <c r="A389" s="0" t="s">
        <v>547</v>
      </c>
      <c r="B389" s="0" t="s">
        <v>174</v>
      </c>
      <c r="C389" s="0" t="s">
        <v>705</v>
      </c>
      <c r="D389" s="0" t="s">
        <v>706</v>
      </c>
      <c r="E389" s="0" t="s">
        <v>707</v>
      </c>
      <c r="F389" s="0" t="s">
        <v>708</v>
      </c>
      <c r="G389" s="0" t="s">
        <v>709</v>
      </c>
      <c r="H389" s="0" t="s">
        <v>553</v>
      </c>
      <c r="I389" s="0" t="s">
        <v>27</v>
      </c>
    </row>
    <row customHeight="1" ht="11.25">
      <c r="A390" s="0" t="s">
        <v>547</v>
      </c>
      <c r="B390" s="0" t="s">
        <v>174</v>
      </c>
      <c r="C390" s="0" t="s">
        <v>717</v>
      </c>
      <c r="D390" s="0" t="s">
        <v>718</v>
      </c>
      <c r="E390" s="0" t="s">
        <v>719</v>
      </c>
      <c r="F390" s="0" t="s">
        <v>720</v>
      </c>
      <c r="G390" s="0" t="s">
        <v>721</v>
      </c>
      <c r="H390" s="0" t="s">
        <v>553</v>
      </c>
      <c r="I390" s="0" t="s">
        <v>27</v>
      </c>
    </row>
    <row customHeight="1" ht="11.25">
      <c r="A391" s="0" t="s">
        <v>547</v>
      </c>
      <c r="B391" s="0" t="s">
        <v>174</v>
      </c>
      <c r="C391" s="0" t="s">
        <v>742</v>
      </c>
      <c r="D391" s="0" t="s">
        <v>743</v>
      </c>
      <c r="E391" s="0" t="s">
        <v>744</v>
      </c>
      <c r="F391" s="0" t="s">
        <v>708</v>
      </c>
      <c r="G391" s="0" t="s">
        <v>745</v>
      </c>
      <c r="H391" s="0" t="s">
        <v>553</v>
      </c>
      <c r="I391" s="0" t="s">
        <v>27</v>
      </c>
    </row>
    <row customHeight="1" ht="11.25">
      <c r="A392" s="0" t="s">
        <v>547</v>
      </c>
      <c r="B392" s="0" t="s">
        <v>174</v>
      </c>
      <c r="C392" s="0" t="s">
        <v>1395</v>
      </c>
      <c r="D392" s="0" t="s">
        <v>1396</v>
      </c>
      <c r="E392" s="0" t="s">
        <v>1397</v>
      </c>
      <c r="F392" s="0" t="s">
        <v>765</v>
      </c>
      <c r="G392" s="0" t="s">
        <v>1398</v>
      </c>
      <c r="H392" s="0" t="s">
        <v>553</v>
      </c>
      <c r="I392" s="0" t="s">
        <v>27</v>
      </c>
    </row>
    <row customHeight="1" ht="11.25">
      <c r="A393" s="0" t="s">
        <v>547</v>
      </c>
      <c r="B393" s="0" t="s">
        <v>174</v>
      </c>
      <c r="C393" s="0" t="s">
        <v>766</v>
      </c>
      <c r="D393" s="0" t="s">
        <v>767</v>
      </c>
      <c r="E393" s="0" t="s">
        <v>768</v>
      </c>
      <c r="F393" s="0" t="s">
        <v>595</v>
      </c>
      <c r="G393" s="0" t="s">
        <v>769</v>
      </c>
      <c r="H393" s="0" t="s">
        <v>553</v>
      </c>
      <c r="I393" s="0" t="s">
        <v>27</v>
      </c>
    </row>
    <row customHeight="1" ht="11.25">
      <c r="A394" s="0" t="s">
        <v>547</v>
      </c>
      <c r="B394" s="0" t="s">
        <v>174</v>
      </c>
      <c r="C394" s="0" t="s">
        <v>1406</v>
      </c>
      <c r="D394" s="0" t="s">
        <v>1403</v>
      </c>
      <c r="E394" s="0" t="s">
        <v>1407</v>
      </c>
      <c r="F394" s="0" t="s">
        <v>802</v>
      </c>
      <c r="G394" s="0" t="s">
        <v>1408</v>
      </c>
      <c r="H394" s="0" t="s">
        <v>553</v>
      </c>
      <c r="I394" s="0" t="s">
        <v>27</v>
      </c>
    </row>
    <row customHeight="1" ht="11.25">
      <c r="A395" s="0" t="s">
        <v>547</v>
      </c>
      <c r="B395" s="0" t="s">
        <v>174</v>
      </c>
      <c r="C395" s="0" t="s">
        <v>1409</v>
      </c>
      <c r="D395" s="0" t="s">
        <v>1410</v>
      </c>
      <c r="E395" s="0" t="s">
        <v>1411</v>
      </c>
      <c r="F395" s="0" t="s">
        <v>917</v>
      </c>
      <c r="G395" s="0" t="s">
        <v>1412</v>
      </c>
      <c r="H395" s="0" t="s">
        <v>553</v>
      </c>
      <c r="I395" s="0" t="s">
        <v>27</v>
      </c>
    </row>
    <row customHeight="1" ht="11.25">
      <c r="A396" s="0" t="s">
        <v>547</v>
      </c>
      <c r="B396" s="0" t="s">
        <v>174</v>
      </c>
      <c r="C396" s="0" t="s">
        <v>773</v>
      </c>
      <c r="D396" s="0" t="s">
        <v>774</v>
      </c>
      <c r="E396" s="0" t="s">
        <v>775</v>
      </c>
      <c r="F396" s="0" t="s">
        <v>670</v>
      </c>
      <c r="G396" s="0" t="s">
        <v>776</v>
      </c>
      <c r="H396" s="0" t="s">
        <v>553</v>
      </c>
      <c r="I396" s="0" t="s">
        <v>27</v>
      </c>
    </row>
    <row customHeight="1" ht="11.25">
      <c r="A397" s="0" t="s">
        <v>547</v>
      </c>
      <c r="B397" s="0" t="s">
        <v>174</v>
      </c>
      <c r="C397" s="0" t="s">
        <v>799</v>
      </c>
      <c r="D397" s="0" t="s">
        <v>800</v>
      </c>
      <c r="E397" s="0" t="s">
        <v>801</v>
      </c>
      <c r="F397" s="0" t="s">
        <v>802</v>
      </c>
      <c r="G397" s="0" t="s">
        <v>803</v>
      </c>
      <c r="H397" s="0" t="s">
        <v>553</v>
      </c>
      <c r="I397" s="0" t="s">
        <v>27</v>
      </c>
    </row>
    <row customHeight="1" ht="11.25">
      <c r="A398" s="0" t="s">
        <v>547</v>
      </c>
      <c r="B398" s="0" t="s">
        <v>174</v>
      </c>
      <c r="C398" s="0" t="s">
        <v>1434</v>
      </c>
      <c r="D398" s="0" t="s">
        <v>1435</v>
      </c>
      <c r="E398" s="0" t="s">
        <v>1436</v>
      </c>
      <c r="F398" s="0" t="s">
        <v>595</v>
      </c>
      <c r="G398" s="0" t="s">
        <v>1437</v>
      </c>
      <c r="H398" s="0" t="s">
        <v>553</v>
      </c>
      <c r="I398" s="0" t="s">
        <v>27</v>
      </c>
    </row>
    <row customHeight="1" ht="11.25">
      <c r="A399" s="0" t="s">
        <v>547</v>
      </c>
      <c r="B399" s="0" t="s">
        <v>174</v>
      </c>
      <c r="C399" s="0" t="s">
        <v>808</v>
      </c>
      <c r="D399" s="0" t="s">
        <v>809</v>
      </c>
      <c r="E399" s="0" t="s">
        <v>810</v>
      </c>
      <c r="F399" s="0" t="s">
        <v>811</v>
      </c>
      <c r="G399" s="0" t="s">
        <v>812</v>
      </c>
      <c r="H399" s="0" t="s">
        <v>553</v>
      </c>
      <c r="I399" s="0" t="s">
        <v>27</v>
      </c>
    </row>
    <row customHeight="1" ht="11.25">
      <c r="A400" s="0" t="s">
        <v>547</v>
      </c>
      <c r="B400" s="0" t="s">
        <v>174</v>
      </c>
      <c r="C400" s="0" t="s">
        <v>821</v>
      </c>
      <c r="D400" s="0" t="s">
        <v>822</v>
      </c>
      <c r="E400" s="0" t="s">
        <v>823</v>
      </c>
      <c r="F400" s="0" t="s">
        <v>824</v>
      </c>
      <c r="G400" s="0" t="s">
        <v>825</v>
      </c>
      <c r="H400" s="0" t="s">
        <v>553</v>
      </c>
      <c r="I400" s="0" t="s">
        <v>27</v>
      </c>
    </row>
    <row customHeight="1" ht="11.25">
      <c r="A401" s="0" t="s">
        <v>547</v>
      </c>
      <c r="B401" s="0" t="s">
        <v>174</v>
      </c>
      <c r="C401" s="0" t="s">
        <v>1449</v>
      </c>
      <c r="D401" s="0" t="s">
        <v>1450</v>
      </c>
      <c r="E401" s="0" t="s">
        <v>1451</v>
      </c>
      <c r="F401" s="0" t="s">
        <v>595</v>
      </c>
      <c r="G401" s="0" t="s">
        <v>553</v>
      </c>
      <c r="H401" s="0" t="s">
        <v>553</v>
      </c>
      <c r="I401" s="0" t="s">
        <v>27</v>
      </c>
    </row>
    <row customHeight="1" ht="11.25">
      <c r="A402" s="0" t="s">
        <v>547</v>
      </c>
      <c r="B402" s="0" t="s">
        <v>174</v>
      </c>
      <c r="C402" s="0" t="s">
        <v>1650</v>
      </c>
      <c r="D402" s="0" t="s">
        <v>1651</v>
      </c>
      <c r="E402" s="0" t="s">
        <v>1652</v>
      </c>
      <c r="F402" s="0" t="s">
        <v>1080</v>
      </c>
      <c r="G402" s="0" t="s">
        <v>1653</v>
      </c>
      <c r="H402" s="0" t="s">
        <v>553</v>
      </c>
      <c r="I402" s="0" t="s">
        <v>27</v>
      </c>
    </row>
    <row customHeight="1" ht="11.25">
      <c r="A403" s="0" t="s">
        <v>547</v>
      </c>
      <c r="B403" s="0" t="s">
        <v>174</v>
      </c>
      <c r="C403" s="0" t="s">
        <v>1456</v>
      </c>
      <c r="D403" s="0" t="s">
        <v>1457</v>
      </c>
      <c r="E403" s="0" t="s">
        <v>1458</v>
      </c>
      <c r="F403" s="0" t="s">
        <v>637</v>
      </c>
      <c r="G403" s="0" t="s">
        <v>1459</v>
      </c>
      <c r="H403" s="0" t="s">
        <v>553</v>
      </c>
      <c r="I403" s="0" t="s">
        <v>27</v>
      </c>
    </row>
    <row customHeight="1" ht="11.25">
      <c r="A404" s="0" t="s">
        <v>547</v>
      </c>
      <c r="B404" s="0" t="s">
        <v>174</v>
      </c>
      <c r="C404" s="0" t="s">
        <v>857</v>
      </c>
      <c r="D404" s="0" t="s">
        <v>858</v>
      </c>
      <c r="E404" s="0" t="s">
        <v>859</v>
      </c>
      <c r="F404" s="0" t="s">
        <v>760</v>
      </c>
      <c r="G404" s="0" t="s">
        <v>860</v>
      </c>
      <c r="H404" s="0" t="s">
        <v>553</v>
      </c>
      <c r="I404" s="0" t="s">
        <v>27</v>
      </c>
    </row>
    <row customHeight="1" ht="11.25">
      <c r="A405" s="0" t="s">
        <v>547</v>
      </c>
      <c r="B405" s="0" t="s">
        <v>174</v>
      </c>
      <c r="C405" s="0" t="s">
        <v>861</v>
      </c>
      <c r="D405" s="0" t="s">
        <v>862</v>
      </c>
      <c r="E405" s="0" t="s">
        <v>863</v>
      </c>
      <c r="F405" s="0" t="s">
        <v>864</v>
      </c>
      <c r="G405" s="0" t="s">
        <v>865</v>
      </c>
      <c r="H405" s="0" t="s">
        <v>553</v>
      </c>
      <c r="I405" s="0" t="s">
        <v>27</v>
      </c>
    </row>
    <row customHeight="1" ht="11.25">
      <c r="A406" s="0" t="s">
        <v>547</v>
      </c>
      <c r="B406" s="0" t="s">
        <v>174</v>
      </c>
      <c r="C406" s="0" t="s">
        <v>1464</v>
      </c>
      <c r="D406" s="0" t="s">
        <v>1465</v>
      </c>
      <c r="E406" s="0" t="s">
        <v>1466</v>
      </c>
      <c r="F406" s="0" t="s">
        <v>917</v>
      </c>
      <c r="G406" s="0" t="s">
        <v>553</v>
      </c>
      <c r="H406" s="0" t="s">
        <v>553</v>
      </c>
      <c r="I406" s="0" t="s">
        <v>27</v>
      </c>
    </row>
    <row customHeight="1" ht="11.25">
      <c r="A407" s="0" t="s">
        <v>547</v>
      </c>
      <c r="B407" s="0" t="s">
        <v>174</v>
      </c>
      <c r="C407" s="0" t="s">
        <v>911</v>
      </c>
      <c r="D407" s="0" t="s">
        <v>912</v>
      </c>
      <c r="E407" s="0" t="s">
        <v>913</v>
      </c>
      <c r="F407" s="0" t="s">
        <v>720</v>
      </c>
      <c r="G407" s="0" t="s">
        <v>553</v>
      </c>
      <c r="H407" s="0" t="s">
        <v>553</v>
      </c>
      <c r="I407" s="0" t="s">
        <v>27</v>
      </c>
    </row>
    <row customHeight="1" ht="11.25">
      <c r="A408" s="0" t="s">
        <v>547</v>
      </c>
      <c r="B408" s="0" t="s">
        <v>174</v>
      </c>
      <c r="C408" s="0" t="s">
        <v>1473</v>
      </c>
      <c r="D408" s="0" t="s">
        <v>1474</v>
      </c>
      <c r="E408" s="0" t="s">
        <v>1475</v>
      </c>
      <c r="F408" s="0" t="s">
        <v>793</v>
      </c>
      <c r="G408" s="0" t="s">
        <v>553</v>
      </c>
      <c r="H408" s="0" t="s">
        <v>553</v>
      </c>
      <c r="I408" s="0" t="s">
        <v>27</v>
      </c>
    </row>
    <row customHeight="1" ht="11.25">
      <c r="A409" s="0" t="s">
        <v>547</v>
      </c>
      <c r="B409" s="0" t="s">
        <v>174</v>
      </c>
      <c r="C409" s="0" t="s">
        <v>935</v>
      </c>
      <c r="D409" s="0" t="s">
        <v>936</v>
      </c>
      <c r="E409" s="0" t="s">
        <v>937</v>
      </c>
      <c r="F409" s="0" t="s">
        <v>587</v>
      </c>
      <c r="G409" s="0" t="s">
        <v>553</v>
      </c>
      <c r="H409" s="0" t="s">
        <v>553</v>
      </c>
      <c r="I409" s="0" t="s">
        <v>27</v>
      </c>
    </row>
    <row customHeight="1" ht="11.25">
      <c r="A410" s="0" t="s">
        <v>547</v>
      </c>
      <c r="B410" s="0" t="s">
        <v>174</v>
      </c>
      <c r="C410" s="0" t="s">
        <v>1654</v>
      </c>
      <c r="D410" s="0" t="s">
        <v>1655</v>
      </c>
      <c r="E410" s="0" t="s">
        <v>1656</v>
      </c>
      <c r="F410" s="0" t="s">
        <v>755</v>
      </c>
      <c r="G410" s="0" t="s">
        <v>553</v>
      </c>
      <c r="H410" s="0" t="s">
        <v>553</v>
      </c>
      <c r="I410" s="0" t="s">
        <v>27</v>
      </c>
    </row>
    <row customHeight="1" ht="11.25">
      <c r="A411" s="0" t="s">
        <v>547</v>
      </c>
      <c r="B411" s="0" t="s">
        <v>174</v>
      </c>
      <c r="C411" s="0" t="s">
        <v>1486</v>
      </c>
      <c r="D411" s="0" t="s">
        <v>1487</v>
      </c>
      <c r="E411" s="0" t="s">
        <v>1488</v>
      </c>
      <c r="F411" s="0" t="s">
        <v>824</v>
      </c>
      <c r="G411" s="0" t="s">
        <v>553</v>
      </c>
      <c r="H411" s="0" t="s">
        <v>553</v>
      </c>
      <c r="I411" s="0" t="s">
        <v>27</v>
      </c>
    </row>
    <row customHeight="1" ht="11.25">
      <c r="A412" s="0" t="s">
        <v>547</v>
      </c>
      <c r="B412" s="0" t="s">
        <v>174</v>
      </c>
      <c r="C412" s="0" t="s">
        <v>1657</v>
      </c>
      <c r="D412" s="0" t="s">
        <v>1658</v>
      </c>
      <c r="E412" s="0" t="s">
        <v>1659</v>
      </c>
      <c r="F412" s="0" t="s">
        <v>595</v>
      </c>
      <c r="G412" s="0" t="s">
        <v>553</v>
      </c>
      <c r="H412" s="0" t="s">
        <v>553</v>
      </c>
      <c r="I412" s="0" t="s">
        <v>27</v>
      </c>
    </row>
    <row customHeight="1" ht="11.25">
      <c r="A413" s="0" t="s">
        <v>547</v>
      </c>
      <c r="B413" s="0" t="s">
        <v>174</v>
      </c>
      <c r="C413" s="0" t="s">
        <v>1497</v>
      </c>
      <c r="D413" s="0" t="s">
        <v>1498</v>
      </c>
      <c r="E413" s="0" t="s">
        <v>1499</v>
      </c>
      <c r="F413" s="0" t="s">
        <v>670</v>
      </c>
      <c r="G413" s="0" t="s">
        <v>553</v>
      </c>
      <c r="H413" s="0" t="s">
        <v>553</v>
      </c>
      <c r="I413" s="0" t="s">
        <v>27</v>
      </c>
    </row>
    <row customHeight="1" ht="11.25">
      <c r="A414" s="0" t="s">
        <v>547</v>
      </c>
      <c r="B414" s="0" t="s">
        <v>174</v>
      </c>
      <c r="C414" s="0" t="s">
        <v>1500</v>
      </c>
      <c r="D414" s="0" t="s">
        <v>1498</v>
      </c>
      <c r="E414" s="0" t="s">
        <v>1501</v>
      </c>
      <c r="F414" s="0" t="s">
        <v>917</v>
      </c>
      <c r="G414" s="0" t="s">
        <v>553</v>
      </c>
      <c r="H414" s="0" t="s">
        <v>553</v>
      </c>
      <c r="I414" s="0" t="s">
        <v>27</v>
      </c>
    </row>
    <row customHeight="1" ht="11.25">
      <c r="A415" s="0" t="s">
        <v>547</v>
      </c>
      <c r="B415" s="0" t="s">
        <v>174</v>
      </c>
      <c r="C415" s="0" t="s">
        <v>1510</v>
      </c>
      <c r="D415" s="0" t="s">
        <v>1511</v>
      </c>
      <c r="E415" s="0" t="s">
        <v>1512</v>
      </c>
      <c r="F415" s="0" t="s">
        <v>595</v>
      </c>
      <c r="G415" s="0" t="s">
        <v>553</v>
      </c>
      <c r="H415" s="0" t="s">
        <v>553</v>
      </c>
      <c r="I415" s="0" t="s">
        <v>27</v>
      </c>
    </row>
    <row customHeight="1" ht="11.25">
      <c r="A416" s="0" t="s">
        <v>547</v>
      </c>
      <c r="B416" s="0" t="s">
        <v>174</v>
      </c>
      <c r="C416" s="0" t="s">
        <v>1513</v>
      </c>
      <c r="D416" s="0" t="s">
        <v>1514</v>
      </c>
      <c r="E416" s="0" t="s">
        <v>1515</v>
      </c>
      <c r="F416" s="0" t="s">
        <v>595</v>
      </c>
      <c r="G416" s="0" t="s">
        <v>1516</v>
      </c>
      <c r="H416" s="0" t="s">
        <v>553</v>
      </c>
      <c r="I416" s="0" t="s">
        <v>27</v>
      </c>
    </row>
    <row customHeight="1" ht="11.25">
      <c r="A417" s="0" t="s">
        <v>547</v>
      </c>
      <c r="B417" s="0" t="s">
        <v>174</v>
      </c>
      <c r="C417" s="0" t="s">
        <v>1660</v>
      </c>
      <c r="D417" s="0" t="s">
        <v>1661</v>
      </c>
      <c r="E417" s="0" t="s">
        <v>1662</v>
      </c>
      <c r="F417" s="0" t="s">
        <v>811</v>
      </c>
      <c r="G417" s="0" t="s">
        <v>1663</v>
      </c>
      <c r="H417" s="0" t="s">
        <v>553</v>
      </c>
      <c r="I417" s="0" t="s">
        <v>27</v>
      </c>
    </row>
    <row customHeight="1" ht="11.25">
      <c r="A418" s="0" t="s">
        <v>547</v>
      </c>
      <c r="B418" s="0" t="s">
        <v>174</v>
      </c>
      <c r="C418" s="0" t="s">
        <v>989</v>
      </c>
      <c r="D418" s="0" t="s">
        <v>990</v>
      </c>
      <c r="E418" s="0" t="s">
        <v>991</v>
      </c>
      <c r="F418" s="0" t="s">
        <v>595</v>
      </c>
      <c r="G418" s="0" t="s">
        <v>992</v>
      </c>
      <c r="H418" s="0" t="s">
        <v>553</v>
      </c>
      <c r="I418" s="0" t="s">
        <v>27</v>
      </c>
    </row>
    <row customHeight="1" ht="11.25">
      <c r="A419" s="0" t="s">
        <v>547</v>
      </c>
      <c r="B419" s="0" t="s">
        <v>174</v>
      </c>
      <c r="C419" s="0" t="s">
        <v>1523</v>
      </c>
      <c r="D419" s="0" t="s">
        <v>1524</v>
      </c>
      <c r="E419" s="0" t="s">
        <v>1525</v>
      </c>
      <c r="F419" s="0" t="s">
        <v>571</v>
      </c>
      <c r="G419" s="0" t="s">
        <v>553</v>
      </c>
      <c r="H419" s="0" t="s">
        <v>553</v>
      </c>
      <c r="I419" s="0" t="s">
        <v>27</v>
      </c>
    </row>
    <row customHeight="1" ht="11.25">
      <c r="A420" s="0" t="s">
        <v>547</v>
      </c>
      <c r="B420" s="0" t="s">
        <v>174</v>
      </c>
      <c r="C420" s="0" t="s">
        <v>1664</v>
      </c>
      <c r="D420" s="0" t="s">
        <v>1665</v>
      </c>
      <c r="E420" s="0" t="s">
        <v>1666</v>
      </c>
      <c r="F420" s="0" t="s">
        <v>650</v>
      </c>
      <c r="G420" s="0" t="s">
        <v>1667</v>
      </c>
      <c r="H420" s="0" t="s">
        <v>553</v>
      </c>
      <c r="I420" s="0" t="s">
        <v>27</v>
      </c>
    </row>
    <row customHeight="1" ht="11.25">
      <c r="A421" s="0" t="s">
        <v>547</v>
      </c>
      <c r="B421" s="0" t="s">
        <v>174</v>
      </c>
      <c r="C421" s="0" t="s">
        <v>1003</v>
      </c>
      <c r="D421" s="0" t="s">
        <v>1004</v>
      </c>
      <c r="E421" s="0" t="s">
        <v>1005</v>
      </c>
      <c r="F421" s="0" t="s">
        <v>562</v>
      </c>
      <c r="G421" s="0" t="s">
        <v>1006</v>
      </c>
      <c r="H421" s="0" t="s">
        <v>553</v>
      </c>
      <c r="I421" s="0" t="s">
        <v>27</v>
      </c>
    </row>
    <row customHeight="1" ht="11.25">
      <c r="A422" s="0" t="s">
        <v>547</v>
      </c>
      <c r="B422" s="0" t="s">
        <v>174</v>
      </c>
      <c r="C422" s="0" t="s">
        <v>1545</v>
      </c>
      <c r="D422" s="0" t="s">
        <v>1546</v>
      </c>
      <c r="E422" s="0" t="s">
        <v>1547</v>
      </c>
      <c r="F422" s="0" t="s">
        <v>595</v>
      </c>
      <c r="G422" s="0" t="s">
        <v>553</v>
      </c>
      <c r="H422" s="0" t="s">
        <v>553</v>
      </c>
      <c r="I422" s="0" t="s">
        <v>27</v>
      </c>
    </row>
    <row customHeight="1" ht="11.25">
      <c r="A423" s="0" t="s">
        <v>547</v>
      </c>
      <c r="B423" s="0" t="s">
        <v>174</v>
      </c>
      <c r="C423" s="0" t="s">
        <v>1668</v>
      </c>
      <c r="D423" s="0" t="s">
        <v>1669</v>
      </c>
      <c r="E423" s="0" t="s">
        <v>1670</v>
      </c>
      <c r="F423" s="0" t="s">
        <v>699</v>
      </c>
      <c r="G423" s="0" t="s">
        <v>553</v>
      </c>
      <c r="H423" s="0" t="s">
        <v>553</v>
      </c>
      <c r="I423" s="0" t="s">
        <v>27</v>
      </c>
    </row>
    <row customHeight="1" ht="11.25">
      <c r="A424" s="0" t="s">
        <v>547</v>
      </c>
      <c r="B424" s="0" t="s">
        <v>174</v>
      </c>
      <c r="C424" s="0" t="s">
        <v>1671</v>
      </c>
      <c r="D424" s="0" t="s">
        <v>1672</v>
      </c>
      <c r="E424" s="0" t="s">
        <v>1673</v>
      </c>
      <c r="F424" s="0" t="s">
        <v>595</v>
      </c>
      <c r="G424" s="0" t="s">
        <v>1674</v>
      </c>
      <c r="H424" s="0" t="s">
        <v>553</v>
      </c>
      <c r="I424" s="0" t="s">
        <v>27</v>
      </c>
    </row>
    <row customHeight="1" ht="11.25">
      <c r="A425" s="0" t="s">
        <v>547</v>
      </c>
      <c r="B425" s="0" t="s">
        <v>174</v>
      </c>
      <c r="C425" s="0" t="s">
        <v>1026</v>
      </c>
      <c r="D425" s="0" t="s">
        <v>1027</v>
      </c>
      <c r="E425" s="0" t="s">
        <v>1028</v>
      </c>
      <c r="F425" s="0" t="s">
        <v>571</v>
      </c>
      <c r="G425" s="0" t="s">
        <v>553</v>
      </c>
      <c r="H425" s="0" t="s">
        <v>553</v>
      </c>
      <c r="I425" s="0" t="s">
        <v>27</v>
      </c>
    </row>
    <row customHeight="1" ht="11.25">
      <c r="A426" s="0" t="s">
        <v>547</v>
      </c>
      <c r="B426" s="0" t="s">
        <v>174</v>
      </c>
      <c r="C426" s="0" t="s">
        <v>1033</v>
      </c>
      <c r="D426" s="0" t="s">
        <v>1034</v>
      </c>
      <c r="E426" s="0" t="s">
        <v>1035</v>
      </c>
      <c r="F426" s="0" t="s">
        <v>1036</v>
      </c>
      <c r="G426" s="0" t="s">
        <v>1037</v>
      </c>
      <c r="H426" s="0" t="s">
        <v>553</v>
      </c>
      <c r="I426" s="0" t="s">
        <v>27</v>
      </c>
    </row>
    <row customHeight="1" ht="11.25">
      <c r="A427" s="0" t="s">
        <v>547</v>
      </c>
      <c r="B427" s="0" t="s">
        <v>174</v>
      </c>
      <c r="C427" s="0" t="s">
        <v>1057</v>
      </c>
      <c r="D427" s="0" t="s">
        <v>1058</v>
      </c>
      <c r="E427" s="0" t="s">
        <v>1059</v>
      </c>
      <c r="F427" s="0" t="s">
        <v>1060</v>
      </c>
      <c r="G427" s="0" t="s">
        <v>553</v>
      </c>
      <c r="H427" s="0" t="s">
        <v>553</v>
      </c>
      <c r="I427" s="0" t="s">
        <v>27</v>
      </c>
    </row>
    <row customHeight="1" ht="11.25">
      <c r="A428" s="0" t="s">
        <v>547</v>
      </c>
      <c r="B428" s="0" t="s">
        <v>174</v>
      </c>
      <c r="C428" s="0" t="s">
        <v>1061</v>
      </c>
      <c r="D428" s="0" t="s">
        <v>1062</v>
      </c>
      <c r="E428" s="0" t="s">
        <v>1063</v>
      </c>
      <c r="F428" s="0" t="s">
        <v>571</v>
      </c>
      <c r="G428" s="0" t="s">
        <v>553</v>
      </c>
      <c r="H428" s="0" t="s">
        <v>553</v>
      </c>
      <c r="I428" s="0" t="s">
        <v>27</v>
      </c>
    </row>
    <row customHeight="1" ht="11.25">
      <c r="A429" s="0" t="s">
        <v>547</v>
      </c>
      <c r="B429" s="0" t="s">
        <v>174</v>
      </c>
      <c r="C429" s="0" t="s">
        <v>1569</v>
      </c>
      <c r="D429" s="0" t="s">
        <v>1570</v>
      </c>
      <c r="E429" s="0" t="s">
        <v>1571</v>
      </c>
      <c r="F429" s="0" t="s">
        <v>562</v>
      </c>
      <c r="G429" s="0" t="s">
        <v>1572</v>
      </c>
      <c r="H429" s="0" t="s">
        <v>553</v>
      </c>
      <c r="I429" s="0" t="s">
        <v>27</v>
      </c>
    </row>
    <row customHeight="1" ht="11.25">
      <c r="A430" s="0" t="s">
        <v>547</v>
      </c>
      <c r="B430" s="0" t="s">
        <v>174</v>
      </c>
      <c r="C430" s="0" t="s">
        <v>1675</v>
      </c>
      <c r="D430" s="0" t="s">
        <v>1676</v>
      </c>
      <c r="E430" s="0" t="s">
        <v>1677</v>
      </c>
      <c r="F430" s="0" t="s">
        <v>1080</v>
      </c>
      <c r="G430" s="0" t="s">
        <v>1678</v>
      </c>
      <c r="H430" s="0" t="s">
        <v>553</v>
      </c>
      <c r="I430" s="0" t="s">
        <v>27</v>
      </c>
    </row>
    <row customHeight="1" ht="11.25">
      <c r="A431" s="0" t="s">
        <v>547</v>
      </c>
      <c r="B431" s="0" t="s">
        <v>174</v>
      </c>
      <c r="C431" s="0" t="s">
        <v>1075</v>
      </c>
      <c r="D431" s="0" t="s">
        <v>1072</v>
      </c>
      <c r="E431" s="0" t="s">
        <v>1076</v>
      </c>
      <c r="F431" s="0" t="s">
        <v>877</v>
      </c>
      <c r="G431" s="0" t="s">
        <v>553</v>
      </c>
      <c r="H431" s="0" t="s">
        <v>553</v>
      </c>
      <c r="I431" s="0" t="s">
        <v>27</v>
      </c>
    </row>
    <row customHeight="1" ht="11.25">
      <c r="A432" s="0" t="s">
        <v>547</v>
      </c>
      <c r="B432" s="0" t="s">
        <v>174</v>
      </c>
      <c r="C432" s="0" t="s">
        <v>1679</v>
      </c>
      <c r="D432" s="0" t="s">
        <v>1680</v>
      </c>
      <c r="E432" s="0" t="s">
        <v>1681</v>
      </c>
      <c r="F432" s="0" t="s">
        <v>650</v>
      </c>
      <c r="G432" s="0" t="s">
        <v>1682</v>
      </c>
      <c r="H432" s="0" t="s">
        <v>553</v>
      </c>
      <c r="I432" s="0" t="s">
        <v>27</v>
      </c>
    </row>
    <row customHeight="1" ht="11.25">
      <c r="A433" s="0" t="s">
        <v>547</v>
      </c>
      <c r="B433" s="0" t="s">
        <v>174</v>
      </c>
      <c r="C433" s="0" t="s">
        <v>1683</v>
      </c>
      <c r="D433" s="0" t="s">
        <v>1680</v>
      </c>
      <c r="E433" s="0" t="s">
        <v>1684</v>
      </c>
      <c r="F433" s="0" t="s">
        <v>811</v>
      </c>
      <c r="G433" s="0" t="s">
        <v>1685</v>
      </c>
      <c r="H433" s="0" t="s">
        <v>553</v>
      </c>
      <c r="I433" s="0" t="s">
        <v>27</v>
      </c>
    </row>
    <row customHeight="1" ht="11.25">
      <c r="A434" s="0" t="s">
        <v>547</v>
      </c>
      <c r="B434" s="0" t="s">
        <v>174</v>
      </c>
      <c r="C434" s="0" t="s">
        <v>1686</v>
      </c>
      <c r="D434" s="0" t="s">
        <v>1687</v>
      </c>
      <c r="E434" s="0" t="s">
        <v>1688</v>
      </c>
      <c r="F434" s="0" t="s">
        <v>595</v>
      </c>
      <c r="G434" s="0" t="s">
        <v>1689</v>
      </c>
      <c r="H434" s="0" t="s">
        <v>553</v>
      </c>
      <c r="I434" s="0" t="s">
        <v>27</v>
      </c>
    </row>
    <row customHeight="1" ht="11.25">
      <c r="A435" s="0" t="s">
        <v>547</v>
      </c>
      <c r="B435" s="0" t="s">
        <v>174</v>
      </c>
      <c r="C435" s="0" t="s">
        <v>1190</v>
      </c>
      <c r="D435" s="0" t="s">
        <v>1191</v>
      </c>
      <c r="E435" s="0" t="s">
        <v>1192</v>
      </c>
      <c r="F435" s="0" t="s">
        <v>595</v>
      </c>
      <c r="G435" s="0" t="s">
        <v>1193</v>
      </c>
      <c r="H435" s="0" t="s">
        <v>553</v>
      </c>
      <c r="I435" s="0" t="s">
        <v>27</v>
      </c>
    </row>
    <row customHeight="1" ht="11.25">
      <c r="A436" s="0" t="s">
        <v>547</v>
      </c>
      <c r="B436" s="0" t="s">
        <v>174</v>
      </c>
      <c r="C436" s="0" t="s">
        <v>1690</v>
      </c>
      <c r="D436" s="0" t="s">
        <v>1691</v>
      </c>
      <c r="E436" s="0" t="s">
        <v>1692</v>
      </c>
      <c r="F436" s="0" t="s">
        <v>595</v>
      </c>
      <c r="G436" s="0" t="s">
        <v>1166</v>
      </c>
      <c r="H436" s="0" t="s">
        <v>553</v>
      </c>
      <c r="I436" s="0" t="s">
        <v>27</v>
      </c>
    </row>
    <row customHeight="1" ht="11.25">
      <c r="A437" s="0" t="s">
        <v>547</v>
      </c>
      <c r="B437" s="0" t="s">
        <v>174</v>
      </c>
      <c r="C437" s="0" t="s">
        <v>1601</v>
      </c>
      <c r="D437" s="0" t="s">
        <v>1602</v>
      </c>
      <c r="E437" s="0" t="s">
        <v>1603</v>
      </c>
      <c r="F437" s="0" t="s">
        <v>595</v>
      </c>
      <c r="G437" s="0" t="s">
        <v>553</v>
      </c>
      <c r="H437" s="0" t="s">
        <v>553</v>
      </c>
      <c r="I437" s="0" t="s">
        <v>27</v>
      </c>
    </row>
    <row customHeight="1" ht="11.25">
      <c r="A438" s="0" t="s">
        <v>547</v>
      </c>
      <c r="B438" s="0" t="s">
        <v>174</v>
      </c>
      <c r="C438" s="0" t="s">
        <v>1214</v>
      </c>
      <c r="D438" s="0" t="s">
        <v>1215</v>
      </c>
      <c r="E438" s="0" t="s">
        <v>1216</v>
      </c>
      <c r="F438" s="0" t="s">
        <v>793</v>
      </c>
      <c r="G438" s="0" t="s">
        <v>1217</v>
      </c>
      <c r="H438" s="0" t="s">
        <v>553</v>
      </c>
      <c r="I438" s="0" t="s">
        <v>27</v>
      </c>
    </row>
    <row customHeight="1" ht="11.25">
      <c r="A439" s="0" t="s">
        <v>547</v>
      </c>
      <c r="B439" s="0" t="s">
        <v>174</v>
      </c>
      <c r="C439" s="0" t="s">
        <v>1604</v>
      </c>
      <c r="D439" s="0" t="s">
        <v>1605</v>
      </c>
      <c r="E439" s="0" t="s">
        <v>1606</v>
      </c>
      <c r="F439" s="0" t="s">
        <v>595</v>
      </c>
      <c r="G439" s="0" t="s">
        <v>1607</v>
      </c>
      <c r="H439" s="0" t="s">
        <v>553</v>
      </c>
      <c r="I439" s="0" t="s">
        <v>27</v>
      </c>
    </row>
    <row customHeight="1" ht="11.25">
      <c r="A440" s="0" t="s">
        <v>547</v>
      </c>
      <c r="B440" s="0" t="s">
        <v>174</v>
      </c>
      <c r="C440" s="0" t="s">
        <v>1693</v>
      </c>
      <c r="D440" s="0" t="s">
        <v>1694</v>
      </c>
      <c r="E440" s="0" t="s">
        <v>1695</v>
      </c>
      <c r="F440" s="0" t="s">
        <v>562</v>
      </c>
      <c r="G440" s="0" t="s">
        <v>553</v>
      </c>
      <c r="H440" s="0" t="s">
        <v>553</v>
      </c>
      <c r="I440" s="0" t="s">
        <v>27</v>
      </c>
    </row>
    <row customHeight="1" ht="11.25">
      <c r="A441" s="0" t="s">
        <v>547</v>
      </c>
      <c r="B441" s="0" t="s">
        <v>174</v>
      </c>
      <c r="C441" s="0" t="s">
        <v>1696</v>
      </c>
      <c r="D441" s="0" t="s">
        <v>1697</v>
      </c>
      <c r="E441" s="0" t="s">
        <v>1698</v>
      </c>
      <c r="F441" s="0" t="s">
        <v>650</v>
      </c>
      <c r="G441" s="0" t="s">
        <v>1699</v>
      </c>
      <c r="H441" s="0" t="s">
        <v>553</v>
      </c>
      <c r="I441" s="0" t="s">
        <v>27</v>
      </c>
    </row>
    <row customHeight="1" ht="11.25">
      <c r="A442" s="0" t="s">
        <v>547</v>
      </c>
      <c r="B442" s="0" t="s">
        <v>174</v>
      </c>
      <c r="C442" s="0" t="s">
        <v>1608</v>
      </c>
      <c r="D442" s="0" t="s">
        <v>1609</v>
      </c>
      <c r="E442" s="0" t="s">
        <v>1610</v>
      </c>
      <c r="F442" s="0" t="s">
        <v>1611</v>
      </c>
      <c r="G442" s="0" t="s">
        <v>1612</v>
      </c>
      <c r="H442" s="0" t="s">
        <v>553</v>
      </c>
      <c r="I442" s="0" t="s">
        <v>27</v>
      </c>
    </row>
    <row customHeight="1" ht="11.25">
      <c r="A443" s="0" t="s">
        <v>547</v>
      </c>
      <c r="B443" s="0" t="s">
        <v>174</v>
      </c>
      <c r="C443" s="0" t="s">
        <v>1269</v>
      </c>
      <c r="D443" s="0" t="s">
        <v>1270</v>
      </c>
      <c r="E443" s="0" t="s">
        <v>1271</v>
      </c>
      <c r="F443" s="0" t="s">
        <v>1272</v>
      </c>
      <c r="G443" s="0" t="s">
        <v>553</v>
      </c>
      <c r="H443" s="0" t="s">
        <v>553</v>
      </c>
      <c r="I443" s="0" t="s">
        <v>27</v>
      </c>
    </row>
    <row customHeight="1" ht="11.25">
      <c r="A444" s="0" t="s">
        <v>547</v>
      </c>
      <c r="B444" s="0" t="s">
        <v>174</v>
      </c>
      <c r="C444" s="0" t="s">
        <v>548</v>
      </c>
      <c r="D444" s="0" t="s">
        <v>549</v>
      </c>
      <c r="E444" s="0" t="s">
        <v>550</v>
      </c>
      <c r="F444" s="0" t="s">
        <v>551</v>
      </c>
      <c r="G444" s="0" t="s">
        <v>552</v>
      </c>
      <c r="H444" s="0" t="s">
        <v>553</v>
      </c>
      <c r="I444" s="0" t="s">
        <v>85</v>
      </c>
    </row>
    <row customHeight="1" ht="11.25">
      <c r="A445" s="0" t="s">
        <v>547</v>
      </c>
      <c r="B445" s="0" t="s">
        <v>174</v>
      </c>
      <c r="C445" s="0" t="s">
        <v>1282</v>
      </c>
      <c r="D445" s="0" t="s">
        <v>1283</v>
      </c>
      <c r="E445" s="0" t="s">
        <v>1284</v>
      </c>
      <c r="F445" s="0" t="s">
        <v>583</v>
      </c>
      <c r="G445" s="0" t="s">
        <v>553</v>
      </c>
      <c r="H445" s="0" t="s">
        <v>553</v>
      </c>
      <c r="I445" s="0" t="s">
        <v>85</v>
      </c>
    </row>
    <row customHeight="1" ht="11.25">
      <c r="A446" s="0" t="s">
        <v>547</v>
      </c>
      <c r="B446" s="0" t="s">
        <v>174</v>
      </c>
      <c r="C446" s="0" t="s">
        <v>1700</v>
      </c>
      <c r="D446" s="0" t="s">
        <v>1701</v>
      </c>
      <c r="E446" s="0" t="s">
        <v>1702</v>
      </c>
      <c r="F446" s="0" t="s">
        <v>1703</v>
      </c>
      <c r="G446" s="0" t="s">
        <v>553</v>
      </c>
      <c r="H446" s="0" t="s">
        <v>553</v>
      </c>
      <c r="I446" s="0" t="s">
        <v>85</v>
      </c>
    </row>
    <row customHeight="1" ht="11.25">
      <c r="A447" s="0" t="s">
        <v>547</v>
      </c>
      <c r="B447" s="0" t="s">
        <v>174</v>
      </c>
      <c r="C447" s="0" t="s">
        <v>559</v>
      </c>
      <c r="D447" s="0" t="s">
        <v>560</v>
      </c>
      <c r="E447" s="0" t="s">
        <v>561</v>
      </c>
      <c r="F447" s="0" t="s">
        <v>562</v>
      </c>
      <c r="G447" s="0" t="s">
        <v>553</v>
      </c>
      <c r="H447" s="0" t="s">
        <v>553</v>
      </c>
      <c r="I447" s="0" t="s">
        <v>85</v>
      </c>
    </row>
    <row customHeight="1" ht="11.25">
      <c r="A448" s="0" t="s">
        <v>547</v>
      </c>
      <c r="B448" s="0" t="s">
        <v>174</v>
      </c>
      <c r="C448" s="0" t="s">
        <v>1704</v>
      </c>
      <c r="D448" s="0" t="s">
        <v>1705</v>
      </c>
      <c r="E448" s="0" t="s">
        <v>1706</v>
      </c>
      <c r="F448" s="0" t="s">
        <v>1707</v>
      </c>
      <c r="G448" s="0" t="s">
        <v>553</v>
      </c>
      <c r="H448" s="0" t="s">
        <v>553</v>
      </c>
      <c r="I448" s="0" t="s">
        <v>85</v>
      </c>
    </row>
    <row customHeight="1" ht="11.25">
      <c r="A449" s="0" t="s">
        <v>547</v>
      </c>
      <c r="B449" s="0" t="s">
        <v>174</v>
      </c>
      <c r="C449" s="0" t="s">
        <v>1294</v>
      </c>
      <c r="D449" s="0" t="s">
        <v>1295</v>
      </c>
      <c r="E449" s="0" t="s">
        <v>1296</v>
      </c>
      <c r="F449" s="0" t="s">
        <v>583</v>
      </c>
      <c r="G449" s="0" t="s">
        <v>1297</v>
      </c>
      <c r="H449" s="0" t="s">
        <v>553</v>
      </c>
      <c r="I449" s="0" t="s">
        <v>85</v>
      </c>
    </row>
    <row customHeight="1" ht="11.25">
      <c r="A450" s="0" t="s">
        <v>547</v>
      </c>
      <c r="B450" s="0" t="s">
        <v>174</v>
      </c>
      <c r="C450" s="0" t="s">
        <v>572</v>
      </c>
      <c r="D450" s="0" t="s">
        <v>573</v>
      </c>
      <c r="E450" s="0" t="s">
        <v>574</v>
      </c>
      <c r="F450" s="0" t="s">
        <v>575</v>
      </c>
      <c r="G450" s="0" t="s">
        <v>576</v>
      </c>
      <c r="H450" s="0" t="s">
        <v>553</v>
      </c>
      <c r="I450" s="0" t="s">
        <v>85</v>
      </c>
    </row>
    <row customHeight="1" ht="11.25">
      <c r="A451" s="0" t="s">
        <v>547</v>
      </c>
      <c r="B451" s="0" t="s">
        <v>174</v>
      </c>
      <c r="C451" s="0" t="s">
        <v>1708</v>
      </c>
      <c r="D451" s="0" t="s">
        <v>1709</v>
      </c>
      <c r="E451" s="0" t="s">
        <v>1710</v>
      </c>
      <c r="F451" s="0" t="s">
        <v>1711</v>
      </c>
      <c r="G451" s="0" t="s">
        <v>1712</v>
      </c>
      <c r="H451" s="0" t="s">
        <v>553</v>
      </c>
      <c r="I451" s="0" t="s">
        <v>85</v>
      </c>
    </row>
    <row customHeight="1" ht="11.25">
      <c r="A452" s="0" t="s">
        <v>547</v>
      </c>
      <c r="B452" s="0" t="s">
        <v>174</v>
      </c>
      <c r="C452" s="0" t="s">
        <v>580</v>
      </c>
      <c r="D452" s="0" t="s">
        <v>581</v>
      </c>
      <c r="E452" s="0" t="s">
        <v>582</v>
      </c>
      <c r="F452" s="0" t="s">
        <v>583</v>
      </c>
      <c r="G452" s="0" t="s">
        <v>553</v>
      </c>
      <c r="H452" s="0" t="s">
        <v>553</v>
      </c>
      <c r="I452" s="0" t="s">
        <v>85</v>
      </c>
    </row>
    <row customHeight="1" ht="11.25">
      <c r="A453" s="0" t="s">
        <v>547</v>
      </c>
      <c r="B453" s="0" t="s">
        <v>174</v>
      </c>
      <c r="C453" s="0" t="s">
        <v>589</v>
      </c>
      <c r="D453" s="0" t="s">
        <v>590</v>
      </c>
      <c r="E453" s="0" t="s">
        <v>591</v>
      </c>
      <c r="F453" s="0" t="s">
        <v>587</v>
      </c>
      <c r="G453" s="0" t="s">
        <v>553</v>
      </c>
      <c r="H453" s="0" t="s">
        <v>553</v>
      </c>
      <c r="I453" s="0" t="s">
        <v>85</v>
      </c>
    </row>
    <row customHeight="1" ht="11.25">
      <c r="A454" s="0" t="s">
        <v>547</v>
      </c>
      <c r="B454" s="0" t="s">
        <v>174</v>
      </c>
      <c r="C454" s="0" t="s">
        <v>596</v>
      </c>
      <c r="D454" s="0" t="s">
        <v>597</v>
      </c>
      <c r="E454" s="0" t="s">
        <v>598</v>
      </c>
      <c r="F454" s="0" t="s">
        <v>599</v>
      </c>
      <c r="G454" s="0" t="s">
        <v>553</v>
      </c>
      <c r="H454" s="0" t="s">
        <v>553</v>
      </c>
      <c r="I454" s="0" t="s">
        <v>85</v>
      </c>
    </row>
    <row customHeight="1" ht="11.25">
      <c r="A455" s="0" t="s">
        <v>547</v>
      </c>
      <c r="B455" s="0" t="s">
        <v>174</v>
      </c>
      <c r="C455" s="0" t="s">
        <v>600</v>
      </c>
      <c r="D455" s="0" t="s">
        <v>601</v>
      </c>
      <c r="E455" s="0" t="s">
        <v>602</v>
      </c>
      <c r="F455" s="0" t="s">
        <v>603</v>
      </c>
      <c r="G455" s="0" t="s">
        <v>604</v>
      </c>
      <c r="H455" s="0" t="s">
        <v>553</v>
      </c>
      <c r="I455" s="0" t="s">
        <v>85</v>
      </c>
    </row>
    <row customHeight="1" ht="11.25">
      <c r="A456" s="0" t="s">
        <v>547</v>
      </c>
      <c r="B456" s="0" t="s">
        <v>174</v>
      </c>
      <c r="C456" s="0" t="s">
        <v>1713</v>
      </c>
      <c r="D456" s="0" t="s">
        <v>1714</v>
      </c>
      <c r="E456" s="0" t="s">
        <v>1715</v>
      </c>
      <c r="F456" s="0" t="s">
        <v>575</v>
      </c>
      <c r="G456" s="0" t="s">
        <v>553</v>
      </c>
      <c r="H456" s="0" t="s">
        <v>553</v>
      </c>
      <c r="I456" s="0" t="s">
        <v>85</v>
      </c>
    </row>
    <row customHeight="1" ht="11.25">
      <c r="A457" s="0" t="s">
        <v>547</v>
      </c>
      <c r="B457" s="0" t="s">
        <v>174</v>
      </c>
      <c r="C457" s="0" t="s">
        <v>1716</v>
      </c>
      <c r="D457" s="0" t="s">
        <v>1717</v>
      </c>
      <c r="E457" s="0" t="s">
        <v>1718</v>
      </c>
      <c r="F457" s="0" t="s">
        <v>1719</v>
      </c>
      <c r="G457" s="0" t="s">
        <v>553</v>
      </c>
      <c r="H457" s="0" t="s">
        <v>553</v>
      </c>
      <c r="I457" s="0" t="s">
        <v>85</v>
      </c>
    </row>
    <row customHeight="1" ht="11.25">
      <c r="A458" s="0" t="s">
        <v>547</v>
      </c>
      <c r="B458" s="0" t="s">
        <v>174</v>
      </c>
      <c r="C458" s="0" t="s">
        <v>605</v>
      </c>
      <c r="D458" s="0" t="s">
        <v>606</v>
      </c>
      <c r="E458" s="0" t="s">
        <v>607</v>
      </c>
      <c r="F458" s="0" t="s">
        <v>575</v>
      </c>
      <c r="G458" s="0" t="s">
        <v>553</v>
      </c>
      <c r="H458" s="0" t="s">
        <v>553</v>
      </c>
      <c r="I458" s="0" t="s">
        <v>85</v>
      </c>
    </row>
    <row customHeight="1" ht="11.25">
      <c r="A459" s="0" t="s">
        <v>547</v>
      </c>
      <c r="B459" s="0" t="s">
        <v>174</v>
      </c>
      <c r="C459" s="0" t="s">
        <v>1720</v>
      </c>
      <c r="D459" s="0" t="s">
        <v>1721</v>
      </c>
      <c r="E459" s="0" t="s">
        <v>1722</v>
      </c>
      <c r="F459" s="0" t="s">
        <v>1723</v>
      </c>
      <c r="G459" s="0" t="s">
        <v>553</v>
      </c>
      <c r="H459" s="0" t="s">
        <v>553</v>
      </c>
      <c r="I459" s="0" t="s">
        <v>85</v>
      </c>
    </row>
    <row customHeight="1" ht="11.25">
      <c r="A460" s="0" t="s">
        <v>547</v>
      </c>
      <c r="B460" s="0" t="s">
        <v>174</v>
      </c>
      <c r="C460" s="0" t="s">
        <v>1724</v>
      </c>
      <c r="D460" s="0" t="s">
        <v>1725</v>
      </c>
      <c r="E460" s="0" t="s">
        <v>1726</v>
      </c>
      <c r="F460" s="0" t="s">
        <v>1727</v>
      </c>
      <c r="G460" s="0" t="s">
        <v>1728</v>
      </c>
      <c r="H460" s="0" t="s">
        <v>553</v>
      </c>
      <c r="I460" s="0" t="s">
        <v>85</v>
      </c>
    </row>
    <row customHeight="1" ht="11.25">
      <c r="A461" s="0" t="s">
        <v>547</v>
      </c>
      <c r="B461" s="0" t="s">
        <v>174</v>
      </c>
      <c r="C461" s="0" t="s">
        <v>608</v>
      </c>
      <c r="D461" s="0" t="s">
        <v>609</v>
      </c>
      <c r="E461" s="0" t="s">
        <v>610</v>
      </c>
      <c r="F461" s="0" t="s">
        <v>611</v>
      </c>
      <c r="G461" s="0" t="s">
        <v>553</v>
      </c>
      <c r="H461" s="0" t="s">
        <v>553</v>
      </c>
      <c r="I461" s="0" t="s">
        <v>85</v>
      </c>
    </row>
    <row customHeight="1" ht="11.25">
      <c r="A462" s="0" t="s">
        <v>547</v>
      </c>
      <c r="B462" s="0" t="s">
        <v>174</v>
      </c>
      <c r="C462" s="0" t="s">
        <v>621</v>
      </c>
      <c r="D462" s="0" t="s">
        <v>622</v>
      </c>
      <c r="E462" s="0" t="s">
        <v>623</v>
      </c>
      <c r="F462" s="0" t="s">
        <v>583</v>
      </c>
      <c r="G462" s="0" t="s">
        <v>624</v>
      </c>
      <c r="H462" s="0" t="s">
        <v>553</v>
      </c>
      <c r="I462" s="0" t="s">
        <v>85</v>
      </c>
    </row>
    <row customHeight="1" ht="11.25">
      <c r="A463" s="0" t="s">
        <v>547</v>
      </c>
      <c r="B463" s="0" t="s">
        <v>174</v>
      </c>
      <c r="C463" s="0" t="s">
        <v>1729</v>
      </c>
      <c r="D463" s="0" t="s">
        <v>1730</v>
      </c>
      <c r="E463" s="0" t="s">
        <v>1731</v>
      </c>
      <c r="F463" s="0" t="s">
        <v>1707</v>
      </c>
      <c r="G463" s="0" t="s">
        <v>1732</v>
      </c>
      <c r="H463" s="0" t="s">
        <v>553</v>
      </c>
      <c r="I463" s="0" t="s">
        <v>85</v>
      </c>
    </row>
    <row customHeight="1" ht="11.25">
      <c r="A464" s="0" t="s">
        <v>547</v>
      </c>
      <c r="B464" s="0" t="s">
        <v>174</v>
      </c>
      <c r="C464" s="0" t="s">
        <v>1733</v>
      </c>
      <c r="D464" s="0" t="s">
        <v>1734</v>
      </c>
      <c r="E464" s="0" t="s">
        <v>1735</v>
      </c>
      <c r="F464" s="0" t="s">
        <v>562</v>
      </c>
      <c r="G464" s="0" t="s">
        <v>1736</v>
      </c>
      <c r="H464" s="0" t="s">
        <v>553</v>
      </c>
      <c r="I464" s="0" t="s">
        <v>85</v>
      </c>
    </row>
    <row customHeight="1" ht="11.25">
      <c r="A465" s="0" t="s">
        <v>547</v>
      </c>
      <c r="B465" s="0" t="s">
        <v>174</v>
      </c>
      <c r="C465" s="0" t="s">
        <v>1737</v>
      </c>
      <c r="D465" s="0" t="s">
        <v>1738</v>
      </c>
      <c r="E465" s="0" t="s">
        <v>682</v>
      </c>
      <c r="F465" s="0" t="s">
        <v>1739</v>
      </c>
      <c r="G465" s="0" t="s">
        <v>553</v>
      </c>
      <c r="H465" s="0" t="s">
        <v>553</v>
      </c>
      <c r="I465" s="0" t="s">
        <v>85</v>
      </c>
    </row>
    <row customHeight="1" ht="11.25">
      <c r="A466" s="0" t="s">
        <v>547</v>
      </c>
      <c r="B466" s="0" t="s">
        <v>174</v>
      </c>
      <c r="C466" s="0" t="s">
        <v>1740</v>
      </c>
      <c r="D466" s="0" t="s">
        <v>1741</v>
      </c>
      <c r="E466" s="0" t="s">
        <v>1742</v>
      </c>
      <c r="F466" s="0" t="s">
        <v>26</v>
      </c>
      <c r="G466" s="0" t="s">
        <v>1743</v>
      </c>
      <c r="H466" s="0" t="s">
        <v>553</v>
      </c>
      <c r="I466" s="0" t="s">
        <v>85</v>
      </c>
    </row>
    <row customHeight="1" ht="11.25">
      <c r="A467" s="0" t="s">
        <v>547</v>
      </c>
      <c r="B467" s="0" t="s">
        <v>174</v>
      </c>
      <c r="C467" s="0" t="s">
        <v>923</v>
      </c>
      <c r="D467" s="0" t="s">
        <v>924</v>
      </c>
      <c r="E467" s="0" t="s">
        <v>925</v>
      </c>
      <c r="F467" s="0" t="s">
        <v>760</v>
      </c>
      <c r="G467" s="0" t="s">
        <v>553</v>
      </c>
      <c r="H467" s="0" t="s">
        <v>553</v>
      </c>
      <c r="I467" s="0" t="s">
        <v>85</v>
      </c>
    </row>
    <row customHeight="1" ht="11.25">
      <c r="A468" s="0" t="s">
        <v>547</v>
      </c>
      <c r="B468" s="0" t="s">
        <v>174</v>
      </c>
      <c r="C468" s="0" t="s">
        <v>1744</v>
      </c>
      <c r="D468" s="0" t="s">
        <v>1745</v>
      </c>
      <c r="E468" s="0" t="s">
        <v>1746</v>
      </c>
      <c r="F468" s="0" t="s">
        <v>587</v>
      </c>
      <c r="G468" s="0" t="s">
        <v>553</v>
      </c>
      <c r="H468" s="0" t="s">
        <v>553</v>
      </c>
      <c r="I468" s="0" t="s">
        <v>85</v>
      </c>
    </row>
    <row customHeight="1" ht="11.25">
      <c r="A469" s="0" t="s">
        <v>547</v>
      </c>
      <c r="B469" s="0" t="s">
        <v>174</v>
      </c>
      <c r="C469" s="0" t="s">
        <v>935</v>
      </c>
      <c r="D469" s="0" t="s">
        <v>936</v>
      </c>
      <c r="E469" s="0" t="s">
        <v>937</v>
      </c>
      <c r="F469" s="0" t="s">
        <v>587</v>
      </c>
      <c r="G469" s="0" t="s">
        <v>553</v>
      </c>
      <c r="H469" s="0" t="s">
        <v>553</v>
      </c>
      <c r="I469" s="0" t="s">
        <v>85</v>
      </c>
    </row>
    <row customHeight="1" ht="11.25">
      <c r="A470" s="0" t="s">
        <v>547</v>
      </c>
      <c r="B470" s="0" t="s">
        <v>174</v>
      </c>
      <c r="C470" s="0" t="s">
        <v>1747</v>
      </c>
      <c r="D470" s="0" t="s">
        <v>1748</v>
      </c>
      <c r="E470" s="0" t="s">
        <v>1749</v>
      </c>
      <c r="F470" s="0" t="s">
        <v>562</v>
      </c>
      <c r="G470" s="0" t="s">
        <v>553</v>
      </c>
      <c r="H470" s="0" t="s">
        <v>553</v>
      </c>
      <c r="I470" s="0" t="s">
        <v>85</v>
      </c>
    </row>
    <row customHeight="1" ht="11.25">
      <c r="A471" s="0" t="s">
        <v>547</v>
      </c>
      <c r="B471" s="0" t="s">
        <v>174</v>
      </c>
      <c r="C471" s="0" t="s">
        <v>1750</v>
      </c>
      <c r="D471" s="0" t="s">
        <v>1751</v>
      </c>
      <c r="E471" s="0" t="s">
        <v>1752</v>
      </c>
      <c r="F471" s="0" t="s">
        <v>1753</v>
      </c>
      <c r="G471" s="0" t="s">
        <v>1754</v>
      </c>
      <c r="H471" s="0" t="s">
        <v>553</v>
      </c>
      <c r="I471" s="0" t="s">
        <v>85</v>
      </c>
    </row>
    <row customHeight="1" ht="11.25">
      <c r="A472" s="0" t="s">
        <v>547</v>
      </c>
      <c r="B472" s="0" t="s">
        <v>174</v>
      </c>
      <c r="C472" s="0" t="s">
        <v>1755</v>
      </c>
      <c r="D472" s="0" t="s">
        <v>1756</v>
      </c>
      <c r="E472" s="0" t="s">
        <v>1757</v>
      </c>
      <c r="F472" s="0" t="s">
        <v>1013</v>
      </c>
      <c r="G472" s="0" t="s">
        <v>1758</v>
      </c>
      <c r="H472" s="0" t="s">
        <v>553</v>
      </c>
      <c r="I472" s="0" t="s">
        <v>85</v>
      </c>
    </row>
    <row customHeight="1" ht="11.25">
      <c r="A473" s="0" t="s">
        <v>547</v>
      </c>
      <c r="B473" s="0" t="s">
        <v>174</v>
      </c>
      <c r="C473" s="0" t="s">
        <v>1759</v>
      </c>
      <c r="D473" s="0" t="s">
        <v>1760</v>
      </c>
      <c r="E473" s="0" t="s">
        <v>1761</v>
      </c>
      <c r="F473" s="0" t="s">
        <v>1762</v>
      </c>
      <c r="G473" s="0" t="s">
        <v>1763</v>
      </c>
      <c r="H473" s="0" t="s">
        <v>553</v>
      </c>
      <c r="I473" s="0" t="s">
        <v>85</v>
      </c>
    </row>
    <row customHeight="1" ht="11.25">
      <c r="A474" s="0" t="s">
        <v>547</v>
      </c>
      <c r="B474" s="0" t="s">
        <v>174</v>
      </c>
      <c r="C474" s="0" t="s">
        <v>1764</v>
      </c>
      <c r="D474" s="0" t="s">
        <v>1765</v>
      </c>
      <c r="E474" s="0" t="s">
        <v>1766</v>
      </c>
      <c r="F474" s="0" t="s">
        <v>583</v>
      </c>
      <c r="G474" s="0" t="s">
        <v>1767</v>
      </c>
      <c r="H474" s="0" t="s">
        <v>553</v>
      </c>
      <c r="I474" s="0" t="s">
        <v>85</v>
      </c>
    </row>
    <row customHeight="1" ht="11.25">
      <c r="A475" s="0" t="s">
        <v>547</v>
      </c>
      <c r="B475" s="0" t="s">
        <v>174</v>
      </c>
      <c r="C475" s="0" t="s">
        <v>1768</v>
      </c>
      <c r="D475" s="0" t="s">
        <v>1769</v>
      </c>
      <c r="E475" s="0" t="s">
        <v>1770</v>
      </c>
      <c r="F475" s="0" t="s">
        <v>1771</v>
      </c>
      <c r="G475" s="0" t="s">
        <v>1772</v>
      </c>
      <c r="H475" s="0" t="s">
        <v>553</v>
      </c>
      <c r="I475" s="0" t="s">
        <v>85</v>
      </c>
    </row>
    <row customHeight="1" ht="11.25">
      <c r="A476" s="0" t="s">
        <v>547</v>
      </c>
      <c r="B476" s="0" t="s">
        <v>174</v>
      </c>
      <c r="C476" s="0" t="s">
        <v>1773</v>
      </c>
      <c r="D476" s="0" t="s">
        <v>1774</v>
      </c>
      <c r="E476" s="0" t="s">
        <v>1775</v>
      </c>
      <c r="F476" s="0" t="s">
        <v>1776</v>
      </c>
      <c r="G476" s="0" t="s">
        <v>1777</v>
      </c>
      <c r="H476" s="0" t="s">
        <v>553</v>
      </c>
      <c r="I476" s="0" t="s">
        <v>85</v>
      </c>
    </row>
    <row customHeight="1" ht="11.25">
      <c r="A477" s="0" t="s">
        <v>547</v>
      </c>
      <c r="B477" s="0" t="s">
        <v>174</v>
      </c>
      <c r="C477" s="0" t="s">
        <v>1778</v>
      </c>
      <c r="D477" s="0" t="s">
        <v>1779</v>
      </c>
      <c r="E477" s="0" t="s">
        <v>1780</v>
      </c>
      <c r="F477" s="0" t="s">
        <v>562</v>
      </c>
      <c r="G477" s="0" t="s">
        <v>1781</v>
      </c>
      <c r="H477" s="0" t="s">
        <v>553</v>
      </c>
      <c r="I477" s="0" t="s">
        <v>85</v>
      </c>
    </row>
    <row customHeight="1" ht="11.25">
      <c r="A478" s="0" t="s">
        <v>547</v>
      </c>
      <c r="B478" s="0" t="s">
        <v>174</v>
      </c>
      <c r="C478" s="0" t="s">
        <v>1782</v>
      </c>
      <c r="D478" s="0" t="s">
        <v>1783</v>
      </c>
      <c r="E478" s="0" t="s">
        <v>1784</v>
      </c>
      <c r="F478" s="0" t="s">
        <v>562</v>
      </c>
      <c r="G478" s="0" t="s">
        <v>1785</v>
      </c>
      <c r="H478" s="0" t="s">
        <v>553</v>
      </c>
      <c r="I478" s="0" t="s">
        <v>85</v>
      </c>
    </row>
    <row customHeight="1" ht="11.25">
      <c r="A479" s="0" t="s">
        <v>547</v>
      </c>
      <c r="B479" s="0" t="s">
        <v>174</v>
      </c>
      <c r="C479" s="0" t="s">
        <v>1786</v>
      </c>
      <c r="D479" s="0" t="s">
        <v>1787</v>
      </c>
      <c r="E479" s="0" t="s">
        <v>1788</v>
      </c>
      <c r="F479" s="0" t="s">
        <v>562</v>
      </c>
      <c r="G479" s="0" t="s">
        <v>1789</v>
      </c>
      <c r="H479" s="0" t="s">
        <v>553</v>
      </c>
      <c r="I479" s="0" t="s">
        <v>85</v>
      </c>
    </row>
    <row customHeight="1" ht="11.25">
      <c r="A480" s="0" t="s">
        <v>547</v>
      </c>
      <c r="B480" s="0" t="s">
        <v>174</v>
      </c>
      <c r="C480" s="0" t="s">
        <v>1003</v>
      </c>
      <c r="D480" s="0" t="s">
        <v>1004</v>
      </c>
      <c r="E480" s="0" t="s">
        <v>1005</v>
      </c>
      <c r="F480" s="0" t="s">
        <v>562</v>
      </c>
      <c r="G480" s="0" t="s">
        <v>1006</v>
      </c>
      <c r="H480" s="0" t="s">
        <v>553</v>
      </c>
      <c r="I480" s="0" t="s">
        <v>85</v>
      </c>
    </row>
    <row customHeight="1" ht="11.25">
      <c r="A481" s="0" t="s">
        <v>547</v>
      </c>
      <c r="B481" s="0" t="s">
        <v>174</v>
      </c>
      <c r="C481" s="0" t="s">
        <v>1790</v>
      </c>
      <c r="D481" s="0" t="s">
        <v>1791</v>
      </c>
      <c r="E481" s="0" t="s">
        <v>1792</v>
      </c>
      <c r="F481" s="0" t="s">
        <v>1793</v>
      </c>
      <c r="G481" s="0" t="s">
        <v>553</v>
      </c>
      <c r="H481" s="0" t="s">
        <v>553</v>
      </c>
      <c r="I481" s="0" t="s">
        <v>85</v>
      </c>
    </row>
    <row customHeight="1" ht="11.25">
      <c r="A482" s="0" t="s">
        <v>547</v>
      </c>
      <c r="B482" s="0" t="s">
        <v>174</v>
      </c>
      <c r="C482" s="0" t="s">
        <v>1794</v>
      </c>
      <c r="D482" s="0" t="s">
        <v>1795</v>
      </c>
      <c r="E482" s="0" t="s">
        <v>1796</v>
      </c>
      <c r="F482" s="0" t="s">
        <v>1797</v>
      </c>
      <c r="G482" s="0" t="s">
        <v>553</v>
      </c>
      <c r="H482" s="0" t="s">
        <v>553</v>
      </c>
      <c r="I482" s="0" t="s">
        <v>85</v>
      </c>
    </row>
    <row customHeight="1" ht="11.25">
      <c r="A483" s="0" t="s">
        <v>547</v>
      </c>
      <c r="B483" s="0" t="s">
        <v>174</v>
      </c>
      <c r="C483" s="0" t="s">
        <v>1798</v>
      </c>
      <c r="D483" s="0" t="s">
        <v>1795</v>
      </c>
      <c r="E483" s="0" t="s">
        <v>1796</v>
      </c>
      <c r="F483" s="0" t="s">
        <v>1707</v>
      </c>
      <c r="G483" s="0" t="s">
        <v>553</v>
      </c>
      <c r="H483" s="0" t="s">
        <v>553</v>
      </c>
      <c r="I483" s="0" t="s">
        <v>85</v>
      </c>
    </row>
    <row customHeight="1" ht="11.25">
      <c r="A484" s="0" t="s">
        <v>547</v>
      </c>
      <c r="B484" s="0" t="s">
        <v>174</v>
      </c>
      <c r="C484" s="0" t="s">
        <v>1799</v>
      </c>
      <c r="D484" s="0" t="s">
        <v>1800</v>
      </c>
      <c r="E484" s="0" t="s">
        <v>1801</v>
      </c>
      <c r="F484" s="0" t="s">
        <v>1802</v>
      </c>
      <c r="G484" s="0" t="s">
        <v>1803</v>
      </c>
      <c r="H484" s="0" t="s">
        <v>553</v>
      </c>
      <c r="I484" s="0" t="s">
        <v>85</v>
      </c>
    </row>
    <row customHeight="1" ht="11.25">
      <c r="A485" s="0" t="s">
        <v>547</v>
      </c>
      <c r="B485" s="0" t="s">
        <v>174</v>
      </c>
      <c r="C485" s="0" t="s">
        <v>1804</v>
      </c>
      <c r="D485" s="0" t="s">
        <v>1805</v>
      </c>
      <c r="E485" s="0" t="s">
        <v>1806</v>
      </c>
      <c r="F485" s="0" t="s">
        <v>1807</v>
      </c>
      <c r="G485" s="0" t="s">
        <v>553</v>
      </c>
      <c r="H485" s="0" t="s">
        <v>553</v>
      </c>
      <c r="I485" s="0" t="s">
        <v>85</v>
      </c>
    </row>
    <row customHeight="1" ht="11.25">
      <c r="A486" s="0" t="s">
        <v>547</v>
      </c>
      <c r="B486" s="0" t="s">
        <v>174</v>
      </c>
      <c r="C486" s="0" t="s">
        <v>1042</v>
      </c>
      <c r="D486" s="0" t="s">
        <v>1043</v>
      </c>
      <c r="E486" s="0" t="s">
        <v>1044</v>
      </c>
      <c r="F486" s="0" t="s">
        <v>650</v>
      </c>
      <c r="G486" s="0" t="s">
        <v>553</v>
      </c>
      <c r="H486" s="0" t="s">
        <v>553</v>
      </c>
      <c r="I486" s="0" t="s">
        <v>85</v>
      </c>
    </row>
    <row customHeight="1" ht="11.25">
      <c r="A487" s="0" t="s">
        <v>547</v>
      </c>
      <c r="B487" s="0" t="s">
        <v>174</v>
      </c>
      <c r="C487" s="0" t="s">
        <v>1808</v>
      </c>
      <c r="D487" s="0" t="s">
        <v>1809</v>
      </c>
      <c r="E487" s="0" t="s">
        <v>1810</v>
      </c>
      <c r="F487" s="0" t="s">
        <v>650</v>
      </c>
      <c r="G487" s="0" t="s">
        <v>1811</v>
      </c>
      <c r="H487" s="0" t="s">
        <v>553</v>
      </c>
      <c r="I487" s="0" t="s">
        <v>85</v>
      </c>
    </row>
    <row customHeight="1" ht="11.25">
      <c r="A488" s="0" t="s">
        <v>547</v>
      </c>
      <c r="B488" s="0" t="s">
        <v>174</v>
      </c>
      <c r="C488" s="0" t="s">
        <v>1812</v>
      </c>
      <c r="D488" s="0" t="s">
        <v>1813</v>
      </c>
      <c r="E488" s="0" t="s">
        <v>1814</v>
      </c>
      <c r="F488" s="0" t="s">
        <v>1013</v>
      </c>
      <c r="G488" s="0" t="s">
        <v>1815</v>
      </c>
      <c r="H488" s="0" t="s">
        <v>553</v>
      </c>
      <c r="I488" s="0" t="s">
        <v>85</v>
      </c>
    </row>
    <row customHeight="1" ht="11.25">
      <c r="A489" s="0" t="s">
        <v>547</v>
      </c>
      <c r="B489" s="0" t="s">
        <v>174</v>
      </c>
      <c r="C489" s="0" t="s">
        <v>1816</v>
      </c>
      <c r="D489" s="0" t="s">
        <v>1817</v>
      </c>
      <c r="E489" s="0" t="s">
        <v>1818</v>
      </c>
      <c r="F489" s="0" t="s">
        <v>575</v>
      </c>
      <c r="G489" s="0" t="s">
        <v>553</v>
      </c>
      <c r="H489" s="0" t="s">
        <v>553</v>
      </c>
      <c r="I489" s="0" t="s">
        <v>85</v>
      </c>
    </row>
    <row customHeight="1" ht="11.25">
      <c r="A490" s="0" t="s">
        <v>547</v>
      </c>
      <c r="B490" s="0" t="s">
        <v>174</v>
      </c>
      <c r="C490" s="0" t="s">
        <v>1057</v>
      </c>
      <c r="D490" s="0" t="s">
        <v>1058</v>
      </c>
      <c r="E490" s="0" t="s">
        <v>1059</v>
      </c>
      <c r="F490" s="0" t="s">
        <v>1060</v>
      </c>
      <c r="G490" s="0" t="s">
        <v>553</v>
      </c>
      <c r="H490" s="0" t="s">
        <v>553</v>
      </c>
      <c r="I490" s="0" t="s">
        <v>85</v>
      </c>
    </row>
    <row customHeight="1" ht="11.25">
      <c r="A491" s="0" t="s">
        <v>547</v>
      </c>
      <c r="B491" s="0" t="s">
        <v>174</v>
      </c>
      <c r="C491" s="0" t="s">
        <v>1819</v>
      </c>
      <c r="D491" s="0" t="s">
        <v>1820</v>
      </c>
      <c r="E491" s="0" t="s">
        <v>1821</v>
      </c>
      <c r="F491" s="0" t="s">
        <v>583</v>
      </c>
      <c r="G491" s="0" t="s">
        <v>1822</v>
      </c>
      <c r="H491" s="0" t="s">
        <v>553</v>
      </c>
      <c r="I491" s="0" t="s">
        <v>85</v>
      </c>
    </row>
    <row customHeight="1" ht="11.25">
      <c r="A492" s="0" t="s">
        <v>547</v>
      </c>
      <c r="B492" s="0" t="s">
        <v>174</v>
      </c>
      <c r="C492" s="0" t="s">
        <v>1823</v>
      </c>
      <c r="D492" s="0" t="s">
        <v>1824</v>
      </c>
      <c r="E492" s="0" t="s">
        <v>1825</v>
      </c>
      <c r="F492" s="0" t="s">
        <v>583</v>
      </c>
      <c r="G492" s="0" t="s">
        <v>1826</v>
      </c>
      <c r="H492" s="0" t="s">
        <v>553</v>
      </c>
      <c r="I492" s="0" t="s">
        <v>85</v>
      </c>
    </row>
    <row customHeight="1" ht="11.25">
      <c r="A493" s="0" t="s">
        <v>547</v>
      </c>
      <c r="B493" s="0" t="s">
        <v>174</v>
      </c>
      <c r="C493" s="0" t="s">
        <v>1827</v>
      </c>
      <c r="D493" s="0" t="s">
        <v>1824</v>
      </c>
      <c r="E493" s="0" t="s">
        <v>1828</v>
      </c>
      <c r="F493" s="0" t="s">
        <v>583</v>
      </c>
      <c r="G493" s="0" t="s">
        <v>1826</v>
      </c>
      <c r="H493" s="0" t="s">
        <v>553</v>
      </c>
      <c r="I493" s="0" t="s">
        <v>85</v>
      </c>
    </row>
    <row customHeight="1" ht="11.25">
      <c r="A494" s="0" t="s">
        <v>547</v>
      </c>
      <c r="B494" s="0" t="s">
        <v>174</v>
      </c>
      <c r="C494" s="0" t="s">
        <v>1829</v>
      </c>
      <c r="D494" s="0" t="s">
        <v>1830</v>
      </c>
      <c r="E494" s="0" t="s">
        <v>1831</v>
      </c>
      <c r="F494" s="0" t="s">
        <v>575</v>
      </c>
      <c r="G494" s="0" t="s">
        <v>553</v>
      </c>
      <c r="H494" s="0" t="s">
        <v>553</v>
      </c>
      <c r="I494" s="0" t="s">
        <v>85</v>
      </c>
    </row>
    <row customHeight="1" ht="11.25">
      <c r="A495" s="0" t="s">
        <v>547</v>
      </c>
      <c r="B495" s="0" t="s">
        <v>174</v>
      </c>
      <c r="C495" s="0" t="s">
        <v>1832</v>
      </c>
      <c r="D495" s="0" t="s">
        <v>1833</v>
      </c>
      <c r="E495" s="0" t="s">
        <v>1834</v>
      </c>
      <c r="F495" s="0" t="s">
        <v>575</v>
      </c>
      <c r="G495" s="0" t="s">
        <v>1835</v>
      </c>
      <c r="H495" s="0" t="s">
        <v>553</v>
      </c>
      <c r="I495" s="0" t="s">
        <v>85</v>
      </c>
    </row>
    <row customHeight="1" ht="11.25">
      <c r="A496" s="0" t="s">
        <v>547</v>
      </c>
      <c r="B496" s="0" t="s">
        <v>174</v>
      </c>
      <c r="C496" s="0" t="s">
        <v>1068</v>
      </c>
      <c r="D496" s="0" t="s">
        <v>1069</v>
      </c>
      <c r="E496" s="0" t="s">
        <v>1070</v>
      </c>
      <c r="F496" s="0" t="s">
        <v>562</v>
      </c>
      <c r="G496" s="0" t="s">
        <v>553</v>
      </c>
      <c r="H496" s="0" t="s">
        <v>553</v>
      </c>
      <c r="I496" s="0" t="s">
        <v>85</v>
      </c>
    </row>
    <row customHeight="1" ht="11.25">
      <c r="A497" s="0" t="s">
        <v>547</v>
      </c>
      <c r="B497" s="0" t="s">
        <v>174</v>
      </c>
      <c r="C497" s="0" t="s">
        <v>1836</v>
      </c>
      <c r="D497" s="0" t="s">
        <v>1837</v>
      </c>
      <c r="E497" s="0" t="s">
        <v>1838</v>
      </c>
      <c r="F497" s="0" t="s">
        <v>1839</v>
      </c>
      <c r="G497" s="0" t="s">
        <v>1840</v>
      </c>
      <c r="H497" s="0" t="s">
        <v>553</v>
      </c>
      <c r="I497" s="0" t="s">
        <v>85</v>
      </c>
    </row>
    <row customHeight="1" ht="11.25">
      <c r="A498" s="0" t="s">
        <v>547</v>
      </c>
      <c r="B498" s="0" t="s">
        <v>174</v>
      </c>
      <c r="C498" s="0" t="s">
        <v>1841</v>
      </c>
      <c r="D498" s="0" t="s">
        <v>1837</v>
      </c>
      <c r="E498" s="0" t="s">
        <v>1838</v>
      </c>
      <c r="F498" s="0" t="s">
        <v>1707</v>
      </c>
      <c r="G498" s="0" t="s">
        <v>1842</v>
      </c>
      <c r="H498" s="0" t="s">
        <v>553</v>
      </c>
      <c r="I498" s="0" t="s">
        <v>85</v>
      </c>
    </row>
    <row customHeight="1" ht="11.25">
      <c r="A499" s="0" t="s">
        <v>547</v>
      </c>
      <c r="B499" s="0" t="s">
        <v>174</v>
      </c>
      <c r="C499" s="0" t="s">
        <v>1843</v>
      </c>
      <c r="D499" s="0" t="s">
        <v>1844</v>
      </c>
      <c r="E499" s="0" t="s">
        <v>1845</v>
      </c>
      <c r="F499" s="0" t="s">
        <v>1846</v>
      </c>
      <c r="G499" s="0" t="s">
        <v>553</v>
      </c>
      <c r="H499" s="0" t="s">
        <v>553</v>
      </c>
      <c r="I499" s="0" t="s">
        <v>85</v>
      </c>
    </row>
    <row customHeight="1" ht="11.25">
      <c r="A500" s="0" t="s">
        <v>547</v>
      </c>
      <c r="B500" s="0" t="s">
        <v>174</v>
      </c>
      <c r="C500" s="0" t="s">
        <v>1847</v>
      </c>
      <c r="D500" s="0" t="s">
        <v>1848</v>
      </c>
      <c r="E500" s="0" t="s">
        <v>1849</v>
      </c>
      <c r="F500" s="0" t="s">
        <v>1850</v>
      </c>
      <c r="G500" s="0" t="s">
        <v>553</v>
      </c>
      <c r="H500" s="0" t="s">
        <v>553</v>
      </c>
      <c r="I500" s="0" t="s">
        <v>85</v>
      </c>
    </row>
    <row customHeight="1" ht="11.25">
      <c r="A501" s="0" t="s">
        <v>547</v>
      </c>
      <c r="B501" s="0" t="s">
        <v>174</v>
      </c>
      <c r="C501" s="0" t="s">
        <v>1851</v>
      </c>
      <c r="D501" s="0" t="s">
        <v>1852</v>
      </c>
      <c r="E501" s="0" t="s">
        <v>1853</v>
      </c>
      <c r="F501" s="0" t="s">
        <v>1854</v>
      </c>
      <c r="G501" s="0" t="s">
        <v>553</v>
      </c>
      <c r="H501" s="0" t="s">
        <v>553</v>
      </c>
      <c r="I501" s="0" t="s">
        <v>85</v>
      </c>
    </row>
    <row customHeight="1" ht="11.25">
      <c r="A502" s="0" t="s">
        <v>547</v>
      </c>
      <c r="B502" s="0" t="s">
        <v>174</v>
      </c>
      <c r="C502" s="0" t="s">
        <v>1855</v>
      </c>
      <c r="D502" s="0" t="s">
        <v>1856</v>
      </c>
      <c r="E502" s="0" t="s">
        <v>1857</v>
      </c>
      <c r="F502" s="0" t="s">
        <v>1854</v>
      </c>
      <c r="G502" s="0" t="s">
        <v>553</v>
      </c>
      <c r="H502" s="0" t="s">
        <v>553</v>
      </c>
      <c r="I502" s="0" t="s">
        <v>85</v>
      </c>
    </row>
    <row customHeight="1" ht="11.25">
      <c r="A503" s="0" t="s">
        <v>547</v>
      </c>
      <c r="B503" s="0" t="s">
        <v>174</v>
      </c>
      <c r="C503" s="0" t="s">
        <v>1858</v>
      </c>
      <c r="D503" s="0" t="s">
        <v>1859</v>
      </c>
      <c r="E503" s="0" t="s">
        <v>1860</v>
      </c>
      <c r="F503" s="0" t="s">
        <v>562</v>
      </c>
      <c r="G503" s="0" t="s">
        <v>553</v>
      </c>
      <c r="H503" s="0" t="s">
        <v>553</v>
      </c>
      <c r="I503" s="0" t="s">
        <v>85</v>
      </c>
    </row>
    <row customHeight="1" ht="11.25">
      <c r="A504" s="0" t="s">
        <v>547</v>
      </c>
      <c r="B504" s="0" t="s">
        <v>174</v>
      </c>
      <c r="C504" s="0" t="s">
        <v>1861</v>
      </c>
      <c r="D504" s="0" t="s">
        <v>1862</v>
      </c>
      <c r="E504" s="0" t="s">
        <v>1863</v>
      </c>
      <c r="F504" s="0" t="s">
        <v>583</v>
      </c>
      <c r="G504" s="0" t="s">
        <v>1864</v>
      </c>
      <c r="H504" s="0" t="s">
        <v>553</v>
      </c>
      <c r="I504" s="0" t="s">
        <v>85</v>
      </c>
    </row>
    <row customHeight="1" ht="11.25">
      <c r="A505" s="0" t="s">
        <v>547</v>
      </c>
      <c r="B505" s="0" t="s">
        <v>174</v>
      </c>
      <c r="C505" s="0" t="s">
        <v>1865</v>
      </c>
      <c r="D505" s="0" t="s">
        <v>1866</v>
      </c>
      <c r="E505" s="0" t="s">
        <v>1867</v>
      </c>
      <c r="F505" s="0" t="s">
        <v>599</v>
      </c>
      <c r="G505" s="0" t="s">
        <v>553</v>
      </c>
      <c r="H505" s="0" t="s">
        <v>553</v>
      </c>
      <c r="I505" s="0" t="s">
        <v>85</v>
      </c>
    </row>
    <row customHeight="1" ht="11.25">
      <c r="A506" s="0" t="s">
        <v>547</v>
      </c>
      <c r="B506" s="0" t="s">
        <v>174</v>
      </c>
      <c r="C506" s="0" t="s">
        <v>1868</v>
      </c>
      <c r="D506" s="0" t="s">
        <v>1869</v>
      </c>
      <c r="E506" s="0" t="s">
        <v>1870</v>
      </c>
      <c r="F506" s="0" t="s">
        <v>583</v>
      </c>
      <c r="G506" s="0" t="s">
        <v>553</v>
      </c>
      <c r="H506" s="0" t="s">
        <v>553</v>
      </c>
      <c r="I506" s="0" t="s">
        <v>85</v>
      </c>
    </row>
    <row customHeight="1" ht="11.25">
      <c r="A507" s="0" t="s">
        <v>547</v>
      </c>
      <c r="B507" s="0" t="s">
        <v>174</v>
      </c>
      <c r="C507" s="0" t="s">
        <v>1126</v>
      </c>
      <c r="D507" s="0" t="s">
        <v>1121</v>
      </c>
      <c r="E507" s="0" t="s">
        <v>1127</v>
      </c>
      <c r="F507" s="0" t="s">
        <v>571</v>
      </c>
      <c r="G507" s="0" t="s">
        <v>1089</v>
      </c>
      <c r="H507" s="0" t="s">
        <v>553</v>
      </c>
      <c r="I507" s="0" t="s">
        <v>85</v>
      </c>
    </row>
    <row customHeight="1" ht="11.25">
      <c r="A508" s="0" t="s">
        <v>547</v>
      </c>
      <c r="B508" s="0" t="s">
        <v>174</v>
      </c>
      <c r="C508" s="0" t="s">
        <v>1147</v>
      </c>
      <c r="D508" s="0" t="s">
        <v>1148</v>
      </c>
      <c r="E508" s="0" t="s">
        <v>1149</v>
      </c>
      <c r="F508" s="0" t="s">
        <v>583</v>
      </c>
      <c r="G508" s="0" t="s">
        <v>553</v>
      </c>
      <c r="H508" s="0" t="s">
        <v>553</v>
      </c>
      <c r="I508" s="0" t="s">
        <v>85</v>
      </c>
    </row>
    <row customHeight="1" ht="11.25">
      <c r="A509" s="0" t="s">
        <v>547</v>
      </c>
      <c r="B509" s="0" t="s">
        <v>174</v>
      </c>
      <c r="C509" s="0" t="s">
        <v>1871</v>
      </c>
      <c r="D509" s="0" t="s">
        <v>1872</v>
      </c>
      <c r="E509" s="0" t="s">
        <v>1873</v>
      </c>
      <c r="F509" s="0" t="s">
        <v>595</v>
      </c>
      <c r="G509" s="0" t="s">
        <v>1874</v>
      </c>
      <c r="H509" s="0" t="s">
        <v>553</v>
      </c>
      <c r="I509" s="0" t="s">
        <v>85</v>
      </c>
    </row>
    <row customHeight="1" ht="11.25">
      <c r="A510" s="0" t="s">
        <v>547</v>
      </c>
      <c r="B510" s="0" t="s">
        <v>174</v>
      </c>
      <c r="C510" s="0" t="s">
        <v>1875</v>
      </c>
      <c r="D510" s="0" t="s">
        <v>1876</v>
      </c>
      <c r="E510" s="0" t="s">
        <v>1877</v>
      </c>
      <c r="F510" s="0" t="s">
        <v>1878</v>
      </c>
      <c r="G510" s="0" t="s">
        <v>1879</v>
      </c>
      <c r="H510" s="0" t="s">
        <v>553</v>
      </c>
      <c r="I510" s="0" t="s">
        <v>85</v>
      </c>
    </row>
    <row customHeight="1" ht="11.25">
      <c r="A511" s="0" t="s">
        <v>547</v>
      </c>
      <c r="B511" s="0" t="s">
        <v>174</v>
      </c>
      <c r="C511" s="0" t="s">
        <v>1880</v>
      </c>
      <c r="D511" s="0" t="s">
        <v>1881</v>
      </c>
      <c r="E511" s="0" t="s">
        <v>1882</v>
      </c>
      <c r="F511" s="0" t="s">
        <v>1013</v>
      </c>
      <c r="G511" s="0" t="s">
        <v>1883</v>
      </c>
      <c r="H511" s="0" t="s">
        <v>553</v>
      </c>
      <c r="I511" s="0" t="s">
        <v>85</v>
      </c>
    </row>
    <row customHeight="1" ht="11.25">
      <c r="A512" s="0" t="s">
        <v>547</v>
      </c>
      <c r="B512" s="0" t="s">
        <v>174</v>
      </c>
      <c r="C512" s="0" t="s">
        <v>1884</v>
      </c>
      <c r="D512" s="0" t="s">
        <v>1885</v>
      </c>
      <c r="E512" s="0" t="s">
        <v>1886</v>
      </c>
      <c r="F512" s="0" t="s">
        <v>1887</v>
      </c>
      <c r="G512" s="0" t="s">
        <v>553</v>
      </c>
      <c r="H512" s="0" t="s">
        <v>553</v>
      </c>
      <c r="I512" s="0" t="s">
        <v>85</v>
      </c>
    </row>
    <row customHeight="1" ht="11.25">
      <c r="A513" s="0" t="s">
        <v>547</v>
      </c>
      <c r="B513" s="0" t="s">
        <v>174</v>
      </c>
      <c r="C513" s="0" t="s">
        <v>1888</v>
      </c>
      <c r="D513" s="0" t="s">
        <v>1889</v>
      </c>
      <c r="E513" s="0" t="s">
        <v>1890</v>
      </c>
      <c r="F513" s="0" t="s">
        <v>583</v>
      </c>
      <c r="G513" s="0" t="s">
        <v>1891</v>
      </c>
      <c r="H513" s="0" t="s">
        <v>553</v>
      </c>
      <c r="I513" s="0" t="s">
        <v>85</v>
      </c>
    </row>
    <row customHeight="1" ht="11.25">
      <c r="A514" s="0" t="s">
        <v>547</v>
      </c>
      <c r="B514" s="0" t="s">
        <v>174</v>
      </c>
      <c r="C514" s="0" t="s">
        <v>1892</v>
      </c>
      <c r="D514" s="0" t="s">
        <v>1893</v>
      </c>
      <c r="E514" s="0" t="s">
        <v>1894</v>
      </c>
      <c r="F514" s="0" t="s">
        <v>562</v>
      </c>
      <c r="G514" s="0" t="s">
        <v>553</v>
      </c>
      <c r="H514" s="0" t="s">
        <v>553</v>
      </c>
      <c r="I514" s="0" t="s">
        <v>85</v>
      </c>
    </row>
    <row customHeight="1" ht="11.25">
      <c r="A515" s="0" t="s">
        <v>547</v>
      </c>
      <c r="B515" s="0" t="s">
        <v>174</v>
      </c>
      <c r="C515" s="0" t="s">
        <v>1200</v>
      </c>
      <c r="D515" s="0" t="s">
        <v>1201</v>
      </c>
      <c r="E515" s="0" t="s">
        <v>1202</v>
      </c>
      <c r="F515" s="0" t="s">
        <v>575</v>
      </c>
      <c r="G515" s="0" t="s">
        <v>1203</v>
      </c>
      <c r="H515" s="0" t="s">
        <v>553</v>
      </c>
      <c r="I515" s="0" t="s">
        <v>85</v>
      </c>
    </row>
    <row customHeight="1" ht="11.25">
      <c r="A516" s="0" t="s">
        <v>547</v>
      </c>
      <c r="B516" s="0" t="s">
        <v>174</v>
      </c>
      <c r="C516" s="0" t="s">
        <v>1895</v>
      </c>
      <c r="D516" s="0" t="s">
        <v>1896</v>
      </c>
      <c r="E516" s="0" t="s">
        <v>1897</v>
      </c>
      <c r="F516" s="0" t="s">
        <v>562</v>
      </c>
      <c r="G516" s="0" t="s">
        <v>553</v>
      </c>
      <c r="H516" s="0" t="s">
        <v>553</v>
      </c>
      <c r="I516" s="0" t="s">
        <v>85</v>
      </c>
    </row>
    <row customHeight="1" ht="11.25">
      <c r="A517" s="0" t="s">
        <v>547</v>
      </c>
      <c r="B517" s="0" t="s">
        <v>174</v>
      </c>
      <c r="C517" s="0" t="s">
        <v>1898</v>
      </c>
      <c r="D517" s="0" t="s">
        <v>1899</v>
      </c>
      <c r="E517" s="0" t="s">
        <v>1900</v>
      </c>
      <c r="F517" s="0" t="s">
        <v>650</v>
      </c>
      <c r="G517" s="0" t="s">
        <v>1901</v>
      </c>
      <c r="H517" s="0" t="s">
        <v>553</v>
      </c>
      <c r="I517" s="0" t="s">
        <v>85</v>
      </c>
    </row>
    <row customHeight="1" ht="11.25">
      <c r="A518" s="0" t="s">
        <v>547</v>
      </c>
      <c r="B518" s="0" t="s">
        <v>174</v>
      </c>
      <c r="C518" s="0" t="s">
        <v>1902</v>
      </c>
      <c r="D518" s="0" t="s">
        <v>1903</v>
      </c>
      <c r="E518" s="0" t="s">
        <v>1904</v>
      </c>
      <c r="F518" s="0" t="s">
        <v>1905</v>
      </c>
      <c r="G518" s="0" t="s">
        <v>553</v>
      </c>
      <c r="H518" s="0" t="s">
        <v>553</v>
      </c>
      <c r="I518" s="0" t="s">
        <v>85</v>
      </c>
    </row>
    <row customHeight="1" ht="11.25">
      <c r="A519" s="0" t="s">
        <v>547</v>
      </c>
      <c r="B519" s="0" t="s">
        <v>174</v>
      </c>
      <c r="C519" s="0" t="s">
        <v>1693</v>
      </c>
      <c r="D519" s="0" t="s">
        <v>1694</v>
      </c>
      <c r="E519" s="0" t="s">
        <v>1695</v>
      </c>
      <c r="F519" s="0" t="s">
        <v>562</v>
      </c>
      <c r="G519" s="0" t="s">
        <v>553</v>
      </c>
      <c r="H519" s="0" t="s">
        <v>553</v>
      </c>
      <c r="I519" s="0" t="s">
        <v>85</v>
      </c>
    </row>
    <row customHeight="1" ht="11.25">
      <c r="A520" s="0" t="s">
        <v>547</v>
      </c>
      <c r="B520" s="0" t="s">
        <v>174</v>
      </c>
      <c r="C520" s="0" t="s">
        <v>1906</v>
      </c>
      <c r="D520" s="0" t="s">
        <v>1907</v>
      </c>
      <c r="E520" s="0" t="s">
        <v>1908</v>
      </c>
      <c r="F520" s="0" t="s">
        <v>1909</v>
      </c>
      <c r="G520" s="0" t="s">
        <v>553</v>
      </c>
      <c r="H520" s="0" t="s">
        <v>553</v>
      </c>
      <c r="I520" s="0" t="s">
        <v>85</v>
      </c>
    </row>
    <row customHeight="1" ht="11.25">
      <c r="A521" s="0" t="s">
        <v>547</v>
      </c>
      <c r="B521" s="0" t="s">
        <v>174</v>
      </c>
      <c r="C521" s="0" t="s">
        <v>1233</v>
      </c>
      <c r="D521" s="0" t="s">
        <v>1234</v>
      </c>
      <c r="E521" s="0" t="s">
        <v>1235</v>
      </c>
      <c r="F521" s="0" t="s">
        <v>650</v>
      </c>
      <c r="G521" s="0" t="s">
        <v>1236</v>
      </c>
      <c r="H521" s="0" t="s">
        <v>553</v>
      </c>
      <c r="I521" s="0" t="s">
        <v>85</v>
      </c>
    </row>
    <row customHeight="1" ht="11.25">
      <c r="A522" s="0" t="s">
        <v>547</v>
      </c>
      <c r="B522" s="0" t="s">
        <v>174</v>
      </c>
      <c r="C522" s="0" t="s">
        <v>1910</v>
      </c>
      <c r="D522" s="0" t="s">
        <v>1911</v>
      </c>
      <c r="E522" s="0" t="s">
        <v>1710</v>
      </c>
      <c r="F522" s="0" t="s">
        <v>1912</v>
      </c>
      <c r="G522" s="0" t="s">
        <v>553</v>
      </c>
      <c r="H522" s="0" t="s">
        <v>553</v>
      </c>
      <c r="I522" s="0" t="s">
        <v>85</v>
      </c>
    </row>
    <row customHeight="1" ht="11.25">
      <c r="A523" s="0" t="s">
        <v>547</v>
      </c>
      <c r="B523" s="0" t="s">
        <v>174</v>
      </c>
      <c r="C523" s="0" t="s">
        <v>1242</v>
      </c>
      <c r="D523" s="0" t="s">
        <v>1243</v>
      </c>
      <c r="E523" s="0" t="s">
        <v>1244</v>
      </c>
      <c r="F523" s="0" t="s">
        <v>1013</v>
      </c>
      <c r="G523" s="0" t="s">
        <v>553</v>
      </c>
      <c r="H523" s="0" t="s">
        <v>553</v>
      </c>
      <c r="I523" s="0" t="s">
        <v>85</v>
      </c>
    </row>
    <row customHeight="1" ht="11.25">
      <c r="A524" s="0" t="s">
        <v>547</v>
      </c>
      <c r="B524" s="0" t="s">
        <v>174</v>
      </c>
      <c r="C524" s="0" t="s">
        <v>1913</v>
      </c>
      <c r="D524" s="0" t="s">
        <v>1914</v>
      </c>
      <c r="E524" s="0" t="s">
        <v>1915</v>
      </c>
      <c r="F524" s="0" t="s">
        <v>1916</v>
      </c>
      <c r="G524" s="0" t="s">
        <v>553</v>
      </c>
      <c r="H524" s="0" t="s">
        <v>553</v>
      </c>
      <c r="I524" s="0" t="s">
        <v>85</v>
      </c>
    </row>
    <row customHeight="1" ht="11.25">
      <c r="A525" s="0" t="s">
        <v>547</v>
      </c>
      <c r="B525" s="0" t="s">
        <v>174</v>
      </c>
      <c r="C525" s="0" t="s">
        <v>1917</v>
      </c>
      <c r="D525" s="0" t="s">
        <v>1914</v>
      </c>
      <c r="E525" s="0" t="s">
        <v>1915</v>
      </c>
      <c r="F525" s="0" t="s">
        <v>1918</v>
      </c>
      <c r="G525" s="0" t="s">
        <v>553</v>
      </c>
      <c r="H525" s="0" t="s">
        <v>553</v>
      </c>
      <c r="I525" s="0" t="s">
        <v>85</v>
      </c>
    </row>
    <row customHeight="1" ht="11.25">
      <c r="A526" s="0" t="s">
        <v>547</v>
      </c>
      <c r="B526" s="0" t="s">
        <v>174</v>
      </c>
      <c r="C526" s="0" t="s">
        <v>1919</v>
      </c>
      <c r="D526" s="0" t="s">
        <v>1920</v>
      </c>
      <c r="E526" s="0" t="s">
        <v>1775</v>
      </c>
      <c r="F526" s="0" t="s">
        <v>1921</v>
      </c>
      <c r="G526" s="0" t="s">
        <v>1777</v>
      </c>
      <c r="H526" s="0" t="s">
        <v>553</v>
      </c>
      <c r="I526" s="0" t="s">
        <v>85</v>
      </c>
    </row>
    <row customHeight="1" ht="11.25">
      <c r="A527" s="0" t="s">
        <v>547</v>
      </c>
      <c r="B527" s="0" t="s">
        <v>174</v>
      </c>
      <c r="C527" s="0" t="s">
        <v>1922</v>
      </c>
      <c r="D527" s="0" t="s">
        <v>1923</v>
      </c>
      <c r="E527" s="0" t="s">
        <v>1924</v>
      </c>
      <c r="F527" s="0" t="s">
        <v>1925</v>
      </c>
      <c r="G527" s="0" t="s">
        <v>1926</v>
      </c>
      <c r="H527" s="0" t="s">
        <v>553</v>
      </c>
      <c r="I527" s="0" t="s">
        <v>85</v>
      </c>
    </row>
    <row customHeight="1" ht="11.25">
      <c r="A528" s="0" t="s">
        <v>547</v>
      </c>
      <c r="B528" s="0" t="s">
        <v>174</v>
      </c>
      <c r="C528" s="0" t="s">
        <v>1927</v>
      </c>
      <c r="D528" s="0" t="s">
        <v>1928</v>
      </c>
      <c r="E528" s="0" t="s">
        <v>1929</v>
      </c>
      <c r="F528" s="0" t="s">
        <v>551</v>
      </c>
      <c r="G528" s="0" t="s">
        <v>1930</v>
      </c>
      <c r="H528" s="0" t="s">
        <v>553</v>
      </c>
      <c r="I528" s="0" t="s">
        <v>85</v>
      </c>
    </row>
    <row customHeight="1" ht="11.25">
      <c r="A529" s="0" t="s">
        <v>547</v>
      </c>
      <c r="B529" s="0" t="s">
        <v>174</v>
      </c>
      <c r="C529" s="0" t="s">
        <v>1931</v>
      </c>
      <c r="D529" s="0" t="s">
        <v>1932</v>
      </c>
      <c r="E529" s="0" t="s">
        <v>1933</v>
      </c>
      <c r="F529" s="0" t="s">
        <v>551</v>
      </c>
      <c r="G529" s="0" t="s">
        <v>1934</v>
      </c>
      <c r="H529" s="0" t="s">
        <v>553</v>
      </c>
      <c r="I529" s="0" t="s">
        <v>85</v>
      </c>
    </row>
    <row customHeight="1" ht="11.25">
      <c r="A530" s="0" t="s">
        <v>547</v>
      </c>
      <c r="B530" s="0" t="s">
        <v>174</v>
      </c>
      <c r="C530" s="0" t="s">
        <v>1935</v>
      </c>
      <c r="D530" s="0" t="s">
        <v>1936</v>
      </c>
      <c r="E530" s="0" t="s">
        <v>682</v>
      </c>
      <c r="F530" s="0" t="s">
        <v>1937</v>
      </c>
      <c r="G530" s="0" t="s">
        <v>553</v>
      </c>
      <c r="H530" s="0" t="s">
        <v>553</v>
      </c>
      <c r="I530" s="0" t="s">
        <v>85</v>
      </c>
    </row>
    <row customHeight="1" ht="11.25">
      <c r="A531" s="0" t="s">
        <v>547</v>
      </c>
      <c r="B531" s="0" t="s">
        <v>174</v>
      </c>
      <c r="C531" s="0" t="s">
        <v>1264</v>
      </c>
      <c r="D531" s="0" t="s">
        <v>1265</v>
      </c>
      <c r="E531" s="0" t="s">
        <v>1266</v>
      </c>
      <c r="F531" s="0" t="s">
        <v>1267</v>
      </c>
      <c r="G531" s="0" t="s">
        <v>1268</v>
      </c>
      <c r="H531" s="0" t="s">
        <v>553</v>
      </c>
      <c r="I531" s="0" t="s">
        <v>85</v>
      </c>
    </row>
    <row customHeight="1" ht="11.25">
      <c r="A532" s="0" t="s">
        <v>547</v>
      </c>
      <c r="B532" s="0" t="s">
        <v>174</v>
      </c>
      <c r="C532" s="0" t="s">
        <v>1938</v>
      </c>
      <c r="D532" s="0" t="s">
        <v>1939</v>
      </c>
      <c r="E532" s="0" t="s">
        <v>1940</v>
      </c>
      <c r="F532" s="0" t="s">
        <v>1941</v>
      </c>
      <c r="G532" s="0" t="s">
        <v>1942</v>
      </c>
      <c r="H532" s="0" t="s">
        <v>553</v>
      </c>
      <c r="I532" s="0" t="s">
        <v>85</v>
      </c>
    </row>
    <row customHeight="1" ht="11.25">
      <c r="A533" s="0" t="s">
        <v>547</v>
      </c>
      <c r="B533" s="0" t="s">
        <v>174</v>
      </c>
      <c r="C533" s="0" t="s">
        <v>1943</v>
      </c>
      <c r="D533" s="0" t="s">
        <v>1944</v>
      </c>
      <c r="E533" s="0" t="s">
        <v>1940</v>
      </c>
      <c r="F533" s="0" t="s">
        <v>1945</v>
      </c>
      <c r="G533" s="0" t="s">
        <v>553</v>
      </c>
      <c r="H533" s="0" t="s">
        <v>553</v>
      </c>
      <c r="I533" s="0" t="s">
        <v>85</v>
      </c>
    </row>
  </sheetData>
  <sheetProtection formatColumns="0" formatRows="0" insertRows="0" deleteColumns="0" deleteRows="0" sort="0" autoFilter="0" insertColumns="1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C85D135-D5F6-B293-F784-20B47E699CED}" mc:Ignorable="x14ac xr xr2 xr3">
  <sheetPr>
    <tabColor rgb="FFFFCC99"/>
  </sheetPr>
  <dimension ref="A1:B1"/>
  <sheetViews>
    <sheetView topLeftCell="A1" workbookViewId="0">
      <selection activeCell="A1" sqref="A1"/>
    </sheetView>
  </sheetViews>
  <sheetFormatPr defaultColWidth="9.140625" customHeight="1" defaultRowHeight="12.75"/>
  <sheetData>
    <row customHeight="1" ht="12.75">
      <c r="A1" s="265" t="s">
        <v>1946</v>
      </c>
      <c r="B1" s="265" t="s">
        <v>1947</v>
      </c>
    </row>
  </sheetData>
  <sheetProtection insertRows="0" deleteColumns="0" deleteRows="0" sort="0" autoFilter="0" insertColumns="1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515435E-4011-D076-5B5A-FE3E76AA89E1}" mc:Ignorable="x14ac xr xr2 xr3">
  <sheetPr>
    <tabColor rgb="FFFF0000"/>
  </sheetPr>
  <dimension ref="A1:Y4"/>
  <sheetViews>
    <sheetView topLeftCell="A1" showGridLines="0" showRowColHeaders="0" workbookViewId="0">
      <selection activeCell="A1" sqref="A1"/>
    </sheetView>
  </sheetViews>
  <sheetFormatPr defaultColWidth="9.140625" customHeight="1" defaultRowHeight="12.75"/>
  <cols>
    <col min="2" max="2" width="155.421875" customWidth="1"/>
  </cols>
  <sheetData>
    <row r="2" customHeight="1" ht="81">
      <c r="B2" s="47" t="s">
        <v>1948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customHeight="1" ht="12.75">
      <c r="B3" s="187"/>
    </row>
    <row customHeight="1" ht="68.25">
      <c r="B4" s="188" t="s">
        <v>1949</v>
      </c>
    </row>
  </sheetData>
  <sheetProtection formatColumns="0" formatRows="0" insertRows="0" deleteColumns="0" deleteRows="0" sort="0" autoFilter="0" insertColumns="1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5A0091B-110A-45F4-015C-79A379D15257}" mc:Ignorable="x14ac xr xr2 xr3">
  <dimension ref="A1:L49"/>
  <sheetViews>
    <sheetView topLeftCell="A1" showGridLines="0" workbookViewId="0">
      <selection activeCell="D26" sqref="D26"/>
    </sheetView>
  </sheetViews>
  <sheetFormatPr defaultColWidth="9.140625" customHeight="1" defaultRowHeight="11.25"/>
  <cols>
    <col min="1" max="1" width="18.140625" hidden="1" customWidth="1"/>
    <col min="2" max="2" width="3.57421875" customWidth="1"/>
    <col min="3" max="3" width="40.57421875" customWidth="1"/>
    <col min="4" max="4" width="48.421875" customWidth="1"/>
    <col min="5" max="5" width="35.8515625" hidden="1" customWidth="1"/>
    <col min="6" max="6" width="38.28125" hidden="1" customWidth="1"/>
    <col min="10" max="10" width="8.28125" hidden="1" customWidth="1"/>
  </cols>
  <sheetData>
    <row customHeight="1" ht="11.25" hidden="1">
      <c r="C1" s="55"/>
      <c r="D1" s="56"/>
      <c r="E1" s="57" t="s">
        <v>1950</v>
      </c>
    </row>
    <row customHeight="1" ht="11.25" hidden="1">
      <c r="C2" s="55"/>
      <c r="D2" s="56"/>
    </row>
    <row customHeight="1" ht="11.25" hidden="1">
      <c r="C3" s="55"/>
      <c r="D3" s="56"/>
    </row>
    <row customHeight="1" ht="11.25" hidden="1">
      <c r="C4" s="55"/>
      <c r="D4" s="56"/>
    </row>
    <row customHeight="1" ht="11.25" hidden="1">
      <c r="C5" s="55"/>
      <c r="D5" s="56"/>
    </row>
    <row customHeight="1" ht="11.25" hidden="1">
      <c r="C6" s="55"/>
      <c r="D6" s="56"/>
    </row>
    <row customHeight="1" ht="11.25" hidden="1">
      <c r="C7" s="55"/>
      <c r="D7" s="56"/>
    </row>
    <row customHeight="1" ht="15.75">
      <c r="C8" s="55"/>
      <c r="D8" s="58"/>
    </row>
    <row customHeight="1" ht="18.75">
      <c r="C9" s="59" t="s">
        <v>1951</v>
      </c>
      <c r="D9" s="59"/>
    </row>
    <row customHeight="1" ht="3">
      <c r="C10" s="55"/>
      <c r="D10" s="60"/>
    </row>
    <row customHeight="1" ht="4.5">
      <c r="A11" s="61"/>
      <c r="C11" s="62"/>
      <c r="D11" s="63"/>
    </row>
    <row customHeight="1" ht="20.25">
      <c r="B12" s="61"/>
      <c r="C12" s="64" t="s">
        <v>1952</v>
      </c>
      <c r="D12" s="65" t="s">
        <v>174</v>
      </c>
    </row>
    <row customHeight="1" ht="5.25">
      <c r="B13" s="61"/>
      <c r="C13" s="66"/>
      <c r="D13" s="11"/>
    </row>
    <row customHeight="1" ht="22.5">
      <c r="B14" s="61"/>
      <c r="C14" s="64" t="s">
        <v>1953</v>
      </c>
      <c r="D14" s="604" t="s">
        <v>20</v>
      </c>
    </row>
    <row customHeight="1" ht="5.25">
      <c r="B15" s="61"/>
      <c r="C15" s="64"/>
      <c r="D15" s="56"/>
    </row>
    <row customHeight="1" ht="22.5">
      <c r="B16" s="61"/>
      <c r="C16" s="68" t="s">
        <v>1954</v>
      </c>
      <c r="D16" s="606">
        <v>2022</v>
      </c>
    </row>
    <row customHeight="1" ht="5.25">
      <c r="B17" s="61"/>
      <c r="C17" s="64"/>
      <c r="D17" s="70"/>
    </row>
    <row customHeight="1" ht="20.25">
      <c r="B18" s="61"/>
      <c r="C18" s="64" t="s">
        <v>1955</v>
      </c>
      <c r="D18" s="71" t="s">
        <v>1956</v>
      </c>
    </row>
    <row customHeight="1" ht="5.25">
      <c r="B19" s="61"/>
      <c r="C19" s="64"/>
      <c r="D19" s="70"/>
    </row>
    <row customHeight="1" ht="20.25">
      <c r="B20" s="61"/>
      <c r="C20" s="64" t="s">
        <v>1957</v>
      </c>
      <c r="D20" s="72">
        <v>2022</v>
      </c>
    </row>
    <row customHeight="1" ht="5.25">
      <c r="B21" s="61"/>
      <c r="C21" s="73"/>
      <c r="D21" s="73"/>
    </row>
    <row customHeight="1" ht="20.25">
      <c r="B22" s="61"/>
      <c r="C22" s="68" t="s">
        <v>1958</v>
      </c>
      <c r="D22" s="71" t="s">
        <v>1959</v>
      </c>
    </row>
    <row customHeight="1" ht="5.25">
      <c r="B23" s="61"/>
      <c r="C23" s="74"/>
      <c r="D23" s="56"/>
    </row>
    <row customHeight="1" ht="20.25">
      <c r="B24" s="61"/>
      <c r="C24" s="75" t="s">
        <v>1960</v>
      </c>
      <c r="D24" s="612" t="s">
        <v>1961</v>
      </c>
      <c r="E24" s="57"/>
      <c r="F24" s="57" t="s">
        <v>1861</v>
      </c>
      <c r="G24" s="57"/>
      <c r="H24" s="57"/>
      <c r="I24" s="57"/>
      <c r="J24" s="57"/>
      <c r="K24" s="57"/>
      <c r="L24" s="57"/>
    </row>
    <row customHeight="1" ht="1.5">
      <c r="B25" s="61"/>
      <c r="C25" s="77"/>
      <c r="D25" s="78"/>
      <c r="E25" s="57"/>
      <c r="F25" s="57"/>
      <c r="G25" s="57"/>
      <c r="H25" s="57"/>
      <c r="I25" s="57"/>
      <c r="J25" s="57"/>
      <c r="K25" s="57"/>
      <c r="L25" s="57"/>
    </row>
    <row customHeight="1" ht="20.25">
      <c r="B26" s="61"/>
      <c r="C26" s="75" t="s">
        <v>1962</v>
      </c>
      <c r="D26" s="71" t="s">
        <v>1862</v>
      </c>
      <c r="E26" s="57"/>
      <c r="F26" s="57"/>
      <c r="G26" s="57"/>
      <c r="H26" s="57"/>
      <c r="I26" s="57"/>
      <c r="J26" s="57"/>
      <c r="K26" s="57"/>
      <c r="L26" s="57"/>
    </row>
    <row customHeight="1" ht="42" hidden="1">
      <c r="B27" s="61"/>
      <c r="C27" s="75" t="s">
        <v>1963</v>
      </c>
      <c r="D27" s="615"/>
      <c r="E27" s="57"/>
      <c r="F27" s="57"/>
      <c r="G27" s="57"/>
      <c r="H27" s="57"/>
      <c r="I27" s="57"/>
      <c r="J27" s="57"/>
      <c r="K27" s="57"/>
      <c r="L27" s="57"/>
    </row>
    <row customHeight="1" ht="20.25">
      <c r="B28" s="61"/>
      <c r="C28" s="75" t="s">
        <v>1964</v>
      </c>
      <c r="D28" s="71" t="s">
        <v>1863</v>
      </c>
      <c r="E28" s="57"/>
      <c r="F28" s="57"/>
      <c r="G28" s="57"/>
      <c r="H28" s="57"/>
      <c r="I28" s="57"/>
      <c r="J28" s="57"/>
      <c r="K28" s="57"/>
      <c r="L28" s="57"/>
    </row>
    <row customHeight="1" ht="20.25">
      <c r="B29" s="61"/>
      <c r="C29" s="75" t="s">
        <v>1965</v>
      </c>
      <c r="D29" s="71" t="s">
        <v>583</v>
      </c>
      <c r="E29" s="57"/>
      <c r="F29" s="57"/>
      <c r="G29" s="57"/>
      <c r="H29" s="57"/>
      <c r="I29" s="57"/>
      <c r="J29" s="57"/>
      <c r="K29" s="57"/>
      <c r="L29" s="57"/>
    </row>
    <row customHeight="1" ht="20.25" hidden="1">
      <c r="B30" s="61"/>
      <c r="C30" s="68" t="s">
        <v>1966</v>
      </c>
      <c r="D30" s="71"/>
      <c r="E30" s="57"/>
      <c r="F30" s="57"/>
      <c r="G30" s="57"/>
      <c r="H30" s="57"/>
      <c r="I30" s="57"/>
      <c r="J30" s="57"/>
      <c r="K30" s="57"/>
      <c r="L30" s="57"/>
    </row>
    <row customHeight="1" ht="5.25">
      <c r="B31" s="61"/>
      <c r="C31" s="68"/>
      <c r="D31" s="11"/>
      <c r="E31" s="57"/>
      <c r="F31" s="57"/>
      <c r="G31" s="57"/>
      <c r="H31" s="57"/>
      <c r="I31" s="57"/>
      <c r="J31" s="57"/>
      <c r="K31" s="57"/>
      <c r="L31" s="57"/>
    </row>
    <row customHeight="1" ht="20.25">
      <c r="B32" s="61"/>
      <c r="C32" s="75"/>
      <c r="D32" s="80" t="s">
        <v>1967</v>
      </c>
      <c r="E32" s="57"/>
      <c r="F32" s="57"/>
      <c r="G32" s="57"/>
      <c r="H32" s="57"/>
      <c r="I32" s="57"/>
      <c r="J32" s="57"/>
      <c r="K32" s="57"/>
      <c r="L32" s="57"/>
    </row>
    <row customHeight="1" ht="20.25">
      <c r="A33" s="61"/>
      <c r="C33" s="75" t="s">
        <v>1968</v>
      </c>
      <c r="D33" s="617" t="s">
        <v>1969</v>
      </c>
      <c r="E33" s="57"/>
      <c r="F33" s="57"/>
      <c r="G33" s="57"/>
      <c r="H33" s="57"/>
      <c r="I33" s="57"/>
      <c r="J33" s="57"/>
      <c r="K33" s="57"/>
      <c r="L33" s="57"/>
    </row>
    <row customHeight="1" ht="20.25">
      <c r="A34" s="61"/>
      <c r="C34" s="75" t="s">
        <v>1970</v>
      </c>
      <c r="D34" s="617" t="s">
        <v>1971</v>
      </c>
      <c r="E34" s="57"/>
      <c r="F34" s="57"/>
      <c r="G34" s="57"/>
      <c r="H34" s="57"/>
      <c r="I34" s="57"/>
      <c r="J34" s="57"/>
      <c r="K34" s="57"/>
      <c r="L34" s="57"/>
    </row>
    <row customHeight="1" ht="5.25">
      <c r="A35" s="61"/>
      <c r="C35" s="81"/>
      <c r="D35" s="82"/>
      <c r="E35" s="57"/>
      <c r="F35" s="57"/>
      <c r="G35" s="57"/>
      <c r="H35" s="57"/>
      <c r="I35" s="57"/>
      <c r="J35" s="57"/>
      <c r="K35" s="57"/>
      <c r="L35" s="57"/>
    </row>
    <row customHeight="1" ht="20.25">
      <c r="A36" s="61"/>
      <c r="C36" s="81"/>
      <c r="D36" s="83" t="s">
        <v>1972</v>
      </c>
      <c r="E36" s="57"/>
      <c r="F36" s="57"/>
      <c r="G36" s="57"/>
      <c r="H36" s="57"/>
      <c r="I36" s="57"/>
      <c r="J36" s="57"/>
      <c r="K36" s="57"/>
      <c r="L36" s="57"/>
    </row>
    <row customHeight="1" ht="20.25">
      <c r="A37" s="61"/>
      <c r="C37" s="68" t="s">
        <v>1973</v>
      </c>
      <c r="D37" s="617" t="s">
        <v>1974</v>
      </c>
      <c r="E37" s="57"/>
      <c r="F37" s="57"/>
      <c r="G37" s="57"/>
      <c r="H37" s="57"/>
      <c r="I37" s="57"/>
      <c r="J37" s="57"/>
      <c r="K37" s="57"/>
      <c r="L37" s="57"/>
    </row>
    <row customHeight="1" ht="20.25">
      <c r="A38" s="61"/>
      <c r="C38" s="68" t="s">
        <v>1975</v>
      </c>
      <c r="D38" s="84" t="s">
        <v>1976</v>
      </c>
      <c r="E38" s="57"/>
      <c r="F38" s="57"/>
      <c r="G38" s="57"/>
      <c r="H38" s="57"/>
      <c r="I38" s="57"/>
      <c r="J38" s="57"/>
      <c r="K38" s="57"/>
      <c r="L38" s="57"/>
    </row>
    <row customHeight="1" ht="20.25">
      <c r="A39" s="61"/>
      <c r="C39" s="68" t="s">
        <v>1977</v>
      </c>
      <c r="D39" s="84" t="s">
        <v>1978</v>
      </c>
      <c r="E39" s="57"/>
      <c r="F39" s="57"/>
      <c r="G39" s="57"/>
      <c r="H39" s="57"/>
      <c r="I39" s="57"/>
      <c r="J39" s="57"/>
      <c r="K39" s="57"/>
      <c r="L39" s="57"/>
    </row>
    <row customHeight="1" ht="5.25">
      <c r="A40" s="61"/>
      <c r="C40" s="81"/>
      <c r="D40" s="82"/>
      <c r="E40" s="57"/>
      <c r="F40" s="57"/>
      <c r="G40" s="57"/>
      <c r="H40" s="57"/>
      <c r="I40" s="57"/>
      <c r="J40" s="57"/>
      <c r="K40" s="57"/>
      <c r="L40" s="57"/>
    </row>
    <row customHeight="1" ht="20.25">
      <c r="A41" s="61"/>
      <c r="C41" s="85"/>
      <c r="D41" s="11" t="s">
        <v>1979</v>
      </c>
      <c r="E41" s="57"/>
      <c r="F41" s="57"/>
      <c r="G41" s="57"/>
      <c r="H41" s="57"/>
      <c r="I41" s="57"/>
      <c r="J41" s="57"/>
      <c r="K41" s="57"/>
      <c r="L41" s="57"/>
    </row>
    <row customHeight="1" ht="20.25">
      <c r="A42" s="61"/>
      <c r="C42" s="75" t="s">
        <v>1973</v>
      </c>
      <c r="D42" s="617" t="s">
        <v>1974</v>
      </c>
      <c r="E42" s="57"/>
      <c r="F42" s="57"/>
      <c r="G42" s="57"/>
      <c r="H42" s="57"/>
      <c r="I42" s="57"/>
      <c r="J42" s="57"/>
      <c r="K42" s="57"/>
      <c r="L42" s="57"/>
    </row>
    <row customHeight="1" ht="20.25">
      <c r="A43" s="61"/>
      <c r="C43" s="75" t="s">
        <v>1977</v>
      </c>
      <c r="D43" s="84" t="s">
        <v>1978</v>
      </c>
      <c r="E43" s="57"/>
      <c r="F43" s="57"/>
      <c r="G43" s="57"/>
      <c r="H43" s="57"/>
      <c r="I43" s="57"/>
      <c r="J43" s="57"/>
      <c r="K43" s="57"/>
      <c r="L43" s="57"/>
    </row>
    <row customHeight="1" ht="5.25">
      <c r="A44" s="61"/>
      <c r="C44" s="81"/>
      <c r="D44" s="82"/>
      <c r="E44" s="57"/>
      <c r="F44" s="57"/>
      <c r="G44" s="57"/>
      <c r="H44" s="57"/>
      <c r="I44" s="57"/>
      <c r="J44" s="57"/>
      <c r="K44" s="57"/>
      <c r="L44" s="57"/>
    </row>
    <row customHeight="1" ht="30">
      <c r="A45" s="61"/>
      <c r="C45" s="81"/>
      <c r="D45" s="83" t="s">
        <v>1980</v>
      </c>
      <c r="E45" s="57"/>
      <c r="F45" s="57"/>
      <c r="G45" s="57"/>
      <c r="H45" s="57"/>
      <c r="I45" s="57"/>
      <c r="J45" s="57"/>
      <c r="K45" s="57"/>
      <c r="L45" s="57"/>
    </row>
    <row customHeight="1" ht="20.25">
      <c r="B46" s="61"/>
      <c r="C46" s="64" t="s">
        <v>1973</v>
      </c>
      <c r="D46" s="617" t="s">
        <v>1974</v>
      </c>
    </row>
    <row customHeight="1" ht="20.25">
      <c r="B47" s="61"/>
      <c r="C47" s="64" t="s">
        <v>1975</v>
      </c>
      <c r="D47" s="617" t="s">
        <v>1976</v>
      </c>
    </row>
    <row customHeight="1" ht="20.25">
      <c r="B48" s="61"/>
      <c r="C48" s="64" t="s">
        <v>1977</v>
      </c>
      <c r="D48" s="617" t="s">
        <v>1978</v>
      </c>
    </row>
    <row customHeight="1" ht="20.25">
      <c r="B49" s="61"/>
      <c r="C49" s="64" t="s">
        <v>1981</v>
      </c>
      <c r="D49" s="622" t="s">
        <v>1982</v>
      </c>
    </row>
  </sheetData>
  <sheetProtection formatColumns="0" formatRows="0" insertRows="0" deleteColumns="0" deleteRows="0" sort="0" autoFilter="0" insertColumns="1"/>
  <mergeCells count="2">
    <mergeCell ref="C9:D9"/>
    <mergeCell ref="D10:D11"/>
  </mergeCells>
  <dataValidations count="2">
    <dataValidation allowBlank="1" sqref="D28:D30 D32"/>
    <dataValidation type="textLength" operator="lessThanOrEqual" allowBlank="1" showInputMessage="1" showErrorMessage="1" errorTitle="Ошибка" error="Допускается ввод не более 900 символов!" sqref="D43 D38:D39 D49 D27">
      <formula1>900</formula1>
    </dataValidation>
  </dataValidations>
  <hyperlinks>
    <hyperlink ref="D49" r:id="rId1" tooltip="selhozenergo55@yandex.ru" xr:uid="{D496A092-46F5-00FD-FD44-E34DE86E257C}"/>
  </hyperlinks>
  <printOptions horizontalCentered="1"/>
  <pageMargins left="0.24" right="0.24" top="0.24" bottom="0.24" header="0.24" footer="0.24"/>
  <pageSetup paperSize="9" scale="75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8613C0F-9992-C20F-41E6-61DE47986F1A}" mc:Ignorable="x14ac xr xr2 xr3">
  <dimension ref="A1:R23"/>
  <sheetViews>
    <sheetView topLeftCell="A1" showGridLines="0" workbookViewId="0">
      <selection activeCell="A1" sqref="A1"/>
    </sheetView>
  </sheetViews>
  <sheetFormatPr defaultColWidth="9.140625" customHeight="1" defaultRowHeight="11.25"/>
  <cols>
    <col min="1" max="1" width="16.8515625" hidden="1" customWidth="1"/>
    <col min="2" max="4" width="6.421875" hidden="1" customWidth="1"/>
    <col min="5" max="5" width="6.28125" hidden="1" customWidth="1"/>
    <col min="6" max="6" width="36.28125" hidden="1" customWidth="1"/>
    <col min="7" max="7" width="47.57421875" hidden="1" customWidth="1"/>
    <col min="8" max="10" width="9.140625" hidden="1"/>
    <col min="12" max="12" width="12.28125" customWidth="1"/>
    <col min="13" max="13" width="66.140625" customWidth="1"/>
    <col min="14" max="14" width="5.7109375" hidden="1" customWidth="1"/>
    <col min="15" max="15" width="19.421875" customWidth="1"/>
    <col min="16" max="17" width="9.140625" hidden="1"/>
  </cols>
  <sheetData>
    <row customHeight="1" ht="1.5"/>
    <row customHeight="1" ht="1.5"/>
    <row customHeight="1" ht="20.25" hidden="1">
      <c r="E3" s="2"/>
      <c r="F3" s="2"/>
    </row>
    <row customHeight="1" ht="1.5"/>
    <row customHeight="1" ht="24">
      <c r="E5" s="3"/>
      <c r="F5" s="3"/>
      <c r="G5" s="3"/>
      <c r="L5" s="4" t="s">
        <v>1983</v>
      </c>
      <c r="M5" s="4"/>
      <c r="N5" s="5"/>
      <c r="O5" s="5"/>
    </row>
    <row customHeight="1" ht="1.5"/>
    <row customHeight="1" ht="1.5"/>
    <row customHeight="1" ht="22.5">
      <c r="G8" s="6"/>
      <c r="L8" s="7" t="s">
        <v>1984</v>
      </c>
      <c r="M8" s="8" t="s">
        <v>1985</v>
      </c>
      <c r="N8" s="9"/>
      <c r="O8" s="10" t="s">
        <v>1986</v>
      </c>
      <c r="Q8" s="11">
        <f>TRUE</f>
        <v>1</v>
      </c>
    </row>
    <row customHeight="1" ht="22.5">
      <c r="G9" s="6"/>
      <c r="L9" s="7" t="s">
        <v>1984</v>
      </c>
      <c r="M9" s="8" t="s">
        <v>1987</v>
      </c>
      <c r="N9" s="9"/>
      <c r="O9" s="10" t="s">
        <v>1986</v>
      </c>
      <c r="Q9" s="11">
        <f>TRUE</f>
        <v>1</v>
      </c>
    </row>
    <row customHeight="1" ht="22.5">
      <c r="G10" s="6"/>
      <c r="L10" s="7" t="s">
        <v>1984</v>
      </c>
      <c r="M10" s="8" t="s">
        <v>1988</v>
      </c>
      <c r="N10" s="9"/>
      <c r="O10" s="10" t="s">
        <v>1986</v>
      </c>
      <c r="Q10" s="11">
        <f>TRUE</f>
        <v>1</v>
      </c>
    </row>
    <row customHeight="1" ht="22.5" hidden="1">
      <c r="G11" s="6"/>
      <c r="L11" s="10" t="s">
        <v>1984</v>
      </c>
      <c r="M11" s="8" t="s">
        <v>1989</v>
      </c>
      <c r="N11" s="9"/>
      <c r="O11" s="10" t="s">
        <v>1986</v>
      </c>
      <c r="Q11" s="11">
        <f>FIRST_PERIOD_IN_LT&lt;2018</f>
        <v>0</v>
      </c>
    </row>
    <row customHeight="1" ht="22.5" hidden="1">
      <c r="G12" s="6"/>
      <c r="L12" s="10" t="s">
        <v>1984</v>
      </c>
      <c r="M12" s="8" t="s">
        <v>1990</v>
      </c>
      <c r="N12" s="9"/>
      <c r="O12" s="10" t="s">
        <v>1986</v>
      </c>
      <c r="Q12" s="11">
        <f>FIRST_PERIOD_IN_LT&lt;2018</f>
        <v>0</v>
      </c>
    </row>
    <row customHeight="1" ht="22.5" hidden="1">
      <c r="G13" s="6"/>
      <c r="L13" s="10" t="s">
        <v>1984</v>
      </c>
      <c r="M13" s="8" t="s">
        <v>1991</v>
      </c>
      <c r="N13" s="9"/>
      <c r="O13" s="10" t="s">
        <v>1986</v>
      </c>
      <c r="Q13" s="11">
        <f>FIRST_PERIOD_IN_LT&lt;2018</f>
        <v>0</v>
      </c>
    </row>
    <row customHeight="1" ht="22.5">
      <c r="G14" s="6"/>
      <c r="L14" s="10" t="s">
        <v>1984</v>
      </c>
      <c r="M14" s="8" t="s">
        <v>1992</v>
      </c>
      <c r="N14" s="9"/>
      <c r="O14" s="10" t="s">
        <v>1986</v>
      </c>
      <c r="Q14" s="11">
        <f>TRUE</f>
        <v>1</v>
      </c>
    </row>
    <row customHeight="1" ht="22.5">
      <c r="G15" s="6"/>
      <c r="L15" s="10" t="s">
        <v>1984</v>
      </c>
      <c r="M15" s="8" t="s">
        <v>1993</v>
      </c>
      <c r="N15" s="9"/>
      <c r="O15" s="10" t="s">
        <v>1986</v>
      </c>
      <c r="Q15" s="11">
        <f>TRUE</f>
        <v>1</v>
      </c>
    </row>
    <row customHeight="1" ht="22.5">
      <c r="G16" s="6"/>
      <c r="L16" s="10" t="s">
        <v>1984</v>
      </c>
      <c r="M16" s="8" t="s">
        <v>1994</v>
      </c>
      <c r="N16" s="9"/>
      <c r="O16" s="10" t="s">
        <v>1986</v>
      </c>
      <c r="Q16" s="11">
        <f>TRUE</f>
        <v>1</v>
      </c>
    </row>
    <row customHeight="1" ht="22.5">
      <c r="G17" s="6"/>
      <c r="L17" s="10" t="s">
        <v>1984</v>
      </c>
      <c r="M17" s="8" t="s">
        <v>1995</v>
      </c>
      <c r="N17" s="9"/>
      <c r="O17" s="10" t="s">
        <v>1986</v>
      </c>
      <c r="Q17" s="11">
        <f>TRUE</f>
        <v>1</v>
      </c>
    </row>
    <row customHeight="1" ht="22.5">
      <c r="G18" s="6"/>
      <c r="L18" s="10" t="s">
        <v>1984</v>
      </c>
      <c r="M18" s="8" t="s">
        <v>1996</v>
      </c>
      <c r="N18" s="9"/>
      <c r="O18" s="10" t="s">
        <v>1986</v>
      </c>
      <c r="Q18" s="11">
        <f>TRUE</f>
        <v>1</v>
      </c>
    </row>
    <row customHeight="1" ht="22.5">
      <c r="G19" s="6"/>
      <c r="L19" s="10" t="s">
        <v>1984</v>
      </c>
      <c r="M19" s="8" t="s">
        <v>1997</v>
      </c>
      <c r="N19" s="9"/>
      <c r="O19" s="10" t="s">
        <v>1986</v>
      </c>
      <c r="Q19" s="11">
        <f>TRUE</f>
        <v>1</v>
      </c>
    </row>
    <row customHeight="1" ht="22.5">
      <c r="G20" s="6"/>
      <c r="L20" s="10" t="s">
        <v>1984</v>
      </c>
      <c r="M20" s="8" t="s">
        <v>1998</v>
      </c>
      <c r="N20" s="9"/>
      <c r="O20" s="10" t="s">
        <v>1986</v>
      </c>
      <c r="Q20" s="11">
        <f>TRUE</f>
        <v>1</v>
      </c>
    </row>
    <row customHeight="1" ht="22.5">
      <c r="G21" s="6"/>
      <c r="L21" s="10" t="s">
        <v>1984</v>
      </c>
      <c r="M21" s="8" t="s">
        <v>1999</v>
      </c>
      <c r="N21" s="9"/>
      <c r="O21" s="10" t="s">
        <v>1986</v>
      </c>
      <c r="Q21" s="11">
        <f>TRUE</f>
        <v>1</v>
      </c>
    </row>
    <row customHeight="1" ht="22.5">
      <c r="G22" s="6"/>
      <c r="L22" s="10" t="s">
        <v>1984</v>
      </c>
      <c r="M22" s="8" t="s">
        <v>2000</v>
      </c>
      <c r="N22" s="9"/>
      <c r="O22" s="10" t="s">
        <v>1986</v>
      </c>
      <c r="Q22" s="11">
        <f>TRUE</f>
        <v>1</v>
      </c>
    </row>
    <row customHeight="1" ht="22.5">
      <c r="L23" s="10" t="s">
        <v>1984</v>
      </c>
      <c r="M23" s="8" t="s">
        <v>2001</v>
      </c>
      <c r="N23" s="9"/>
      <c r="O23" s="10" t="s">
        <v>1986</v>
      </c>
      <c r="Q23" s="11">
        <f>TRUE</f>
        <v>1</v>
      </c>
    </row>
  </sheetData>
  <sheetProtection formatColumns="0" formatRows="0" insertRows="0" deleteColumns="0" deleteRows="0" sort="0" autoFilter="0" insertColumns="1"/>
  <mergeCells count="2">
    <mergeCell ref="E3:F3"/>
    <mergeCell ref="L5:M5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98</vt:i4>
      </vt:variant>
    </vt:vector>
  </HeadingPairs>
  <TitlesOfParts>
    <vt:vector size="106" baseType="lpstr">
      <vt:lpstr>et_union</vt:lpstr>
      <vt:lpstr>Инструкция</vt:lpstr>
      <vt:lpstr>REESTR_MO</vt:lpstr>
      <vt:lpstr>REESTR_ORG</vt:lpstr>
      <vt:lpstr>ATTACH_DOC</vt:lpstr>
      <vt:lpstr>Информация</vt:lpstr>
      <vt:lpstr>ф.2.2 ИндИспол (Ис)</vt:lpstr>
      <vt:lpstr>ф.2.3 ИндРезульт (Рс)</vt:lpstr>
      <vt:lpstr>activity</vt:lpstr>
      <vt:lpstr>add_02</vt:lpstr>
      <vt:lpstr>add_04</vt:lpstr>
      <vt:lpstr>add_99_coms</vt:lpstr>
      <vt:lpstr>add_coms</vt:lpstr>
      <vt:lpstr>add_DOC</vt:lpstr>
      <vt:lpstr>buh_FIO</vt:lpstr>
      <vt:lpstr>buh_tel</vt:lpstr>
      <vt:lpstr>CHECK_DOCS</vt:lpstr>
      <vt:lpstr>CODE</vt:lpstr>
      <vt:lpstr>DAY</vt:lpstr>
      <vt:lpstr>DOC_ADD_HL_MARKER</vt:lpstr>
      <vt:lpstr>DOC_ADD_HL_MARKER_ALL</vt:lpstr>
      <vt:lpstr>DOC_ADD_HL_MARKER_DOP</vt:lpstr>
      <vt:lpstr>DOC_DELETE_COLUMN_MARKER</vt:lpstr>
      <vt:lpstr>doc_list</vt:lpstr>
      <vt:lpstr>DOC_NOMER</vt:lpstr>
      <vt:lpstr>DOC_NUM_COLUMN_MARKER</vt:lpstr>
      <vt:lpstr>END_COLUMN_DOC</vt:lpstr>
      <vt:lpstr>end_DOC</vt:lpstr>
      <vt:lpstr>END_ROW_DOC</vt:lpstr>
      <vt:lpstr>f_1_3_vis_reg_flags</vt:lpstr>
      <vt:lpstr>f_1_9_vis_reg_flags</vt:lpstr>
      <vt:lpstr>f_4_1_vis_reg_flags</vt:lpstr>
      <vt:lpstr>f_4_2_vis_reg_flags</vt:lpstr>
      <vt:lpstr>f_8_1_1_dnld_clck</vt:lpstr>
      <vt:lpstr>f_8_1_1_docs</vt:lpstr>
      <vt:lpstr>f_8_1_add_row</vt:lpstr>
      <vt:lpstr>f_8_1_ae</vt:lpstr>
      <vt:lpstr>f_8_1_orgclick</vt:lpstr>
      <vt:lpstr>f_8_1_vis_flags</vt:lpstr>
      <vt:lpstr>f_8_1_vis_reg_flags</vt:lpstr>
      <vt:lpstr>f_8_3_vis_reg_flags</vt:lpstr>
      <vt:lpstr>f_9_1_vis_reg_flags</vt:lpstr>
      <vt:lpstr>f_p_vis_reg_flags</vt:lpstr>
      <vt:lpstr>F1_3_F1_7_FACT</vt:lpstr>
      <vt:lpstr>F1_3_F1_7_FACT_BLOC_1</vt:lpstr>
      <vt:lpstr>F1_9_FACT_BLOC_1</vt:lpstr>
      <vt:lpstr>F2_1_PLAN_BLOC_1</vt:lpstr>
      <vt:lpstr>F2_2_PLAN_BLOC_1</vt:lpstr>
      <vt:lpstr>F2_3_PLAN_BLOC_1</vt:lpstr>
      <vt:lpstr>F3_FACT_BLOC_1</vt:lpstr>
      <vt:lpstr>FACT_YEAR</vt:lpstr>
      <vt:lpstr>fil</vt:lpstr>
      <vt:lpstr>fil_flag</vt:lpstr>
      <vt:lpstr>FIRST_PERIOD_IN_FACT</vt:lpstr>
      <vt:lpstr>FIRST_PERIOD_IN_LT</vt:lpstr>
      <vt:lpstr>FIRST_PERIOD_INDEX</vt:lpstr>
      <vt:lpstr>god</vt:lpstr>
      <vt:lpstr>inn</vt:lpstr>
      <vt:lpstr>isp_dol</vt:lpstr>
      <vt:lpstr>isp_FIO</vt:lpstr>
      <vt:lpstr>isp_mail</vt:lpstr>
      <vt:lpstr>isp_tel</vt:lpstr>
      <vt:lpstr>kpp</vt:lpstr>
      <vt:lpstr>kvartal</vt:lpstr>
      <vt:lpstr>LINK_DOC_MASK</vt:lpstr>
      <vt:lpstr>LIST_WS_vis_flags</vt:lpstr>
      <vt:lpstr>logic</vt:lpstr>
      <vt:lpstr>MONTH</vt:lpstr>
      <vt:lpstr>MONTH_CH</vt:lpstr>
      <vt:lpstr>org</vt:lpstr>
      <vt:lpstr>org_f_address</vt:lpstr>
      <vt:lpstr>ORG_ID</vt:lpstr>
      <vt:lpstr>org_u_address</vt:lpstr>
      <vt:lpstr>OVER_PERIOD_3</vt:lpstr>
      <vt:lpstr>OVER_PERIOD_4</vt:lpstr>
      <vt:lpstr>OVER_PERIOD_5</vt:lpstr>
      <vt:lpstr>Period</vt:lpstr>
      <vt:lpstr>PERIOD_LENGTH</vt:lpstr>
      <vt:lpstr>PERIOD_LIST</vt:lpstr>
      <vt:lpstr>PLAN_YEAR</vt:lpstr>
      <vt:lpstr>POSSIBLE_PERIOD_LENGTH</vt:lpstr>
      <vt:lpstr>REGION</vt:lpstr>
      <vt:lpstr>region_name</vt:lpstr>
      <vt:lpstr>REPORT_OWNER</vt:lpstr>
      <vt:lpstr>ruk_dol</vt:lpstr>
      <vt:lpstr>ruk_FIO</vt:lpstr>
      <vt:lpstr>ruk_tel</vt:lpstr>
      <vt:lpstr>SAX_PARSER_FEATURE</vt:lpstr>
      <vt:lpstr>selected_region</vt:lpstr>
      <vt:lpstr>SphereList</vt:lpstr>
      <vt:lpstr>SphereList_ru</vt:lpstr>
      <vt:lpstr>tariff_num</vt:lpstr>
      <vt:lpstr>TemplateState</vt:lpstr>
      <vt:lpstr>TestMode</vt:lpstr>
      <vt:lpstr>TIT_CONTACT</vt:lpstr>
      <vt:lpstr>TitHeader</vt:lpstr>
      <vt:lpstr>TYPE_OBGECT</vt:lpstr>
      <vt:lpstr>TYPE_TERMINATION</vt:lpstr>
      <vt:lpstr>VERSION</vt:lpstr>
      <vt:lpstr>VID_END_EE</vt:lpstr>
      <vt:lpstr>VID_OBJECT</vt:lpstr>
      <vt:lpstr>ws_02_add_row</vt:lpstr>
      <vt:lpstr>ws_02_Check_date</vt:lpstr>
      <vt:lpstr>XML_DICTIONARIES_LIST_TAG_NAMES</vt:lpstr>
      <vt:lpstr>XML_MR_MO_OKTMO_LIST_TAG_NAMES</vt:lpstr>
      <vt:lpstr>XML_ORG_LIST_TAG_NAMES</vt:lpstr>
    </vt:vector>
  </TitlesOfParts>
  <Company>РОИВ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Расчет уровня надежности и качества поставляемых товаров и услуг</dc:title>
  <dc:subject>Расчет уровня надежности и качества поставляемых товаров и услуг</dc:subject>
  <dc:creator>admin</dc:creator>
  <cp:lastModifiedBy>Denis S</cp:lastModifiedBy>
  <cp:lastPrinted>2011-04-04T06:36:20Z</cp:lastPrinted>
  <dcterms:created xsi:type="dcterms:W3CDTF">2004-05-21T07:18:45Z</dcterms:created>
  <dcterms:modified xsi:type="dcterms:W3CDTF">2022-11-28T12:27:14Z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